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Tys Sniffen\Documents\stuff\DCLI\Board business\bills - money - treasurer\2016-2017 billing\"/>
    </mc:Choice>
  </mc:AlternateContent>
  <bookViews>
    <workbookView xWindow="0" yWindow="0" windowWidth="23040" windowHeight="9384"/>
  </bookViews>
  <sheets>
    <sheet name="DCLI budget" sheetId="2" r:id="rId1"/>
    <sheet name="front-budget" sheetId="6" r:id="rId2"/>
  </sheets>
  <definedNames>
    <definedName name="_xlnm.Print_Titles" localSheetId="0">'DCLI budget'!$1:$1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5" i="2" l="1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2" i="2"/>
  <c r="Z95" i="2" l="1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P2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H95" i="2"/>
  <c r="P95" i="2" s="1"/>
  <c r="H94" i="2"/>
  <c r="P94" i="2" s="1"/>
  <c r="H93" i="2"/>
  <c r="P93" i="2" s="1"/>
  <c r="H92" i="2"/>
  <c r="P92" i="2" s="1"/>
  <c r="H91" i="2"/>
  <c r="P91" i="2" s="1"/>
  <c r="H90" i="2"/>
  <c r="P90" i="2" s="1"/>
  <c r="H89" i="2"/>
  <c r="P89" i="2" s="1"/>
  <c r="H88" i="2"/>
  <c r="P88" i="2" s="1"/>
  <c r="H87" i="2"/>
  <c r="P87" i="2" s="1"/>
  <c r="H86" i="2"/>
  <c r="P86" i="2" s="1"/>
  <c r="H85" i="2"/>
  <c r="P85" i="2" s="1"/>
  <c r="H84" i="2"/>
  <c r="P84" i="2" s="1"/>
  <c r="H83" i="2"/>
  <c r="P83" i="2" s="1"/>
  <c r="H82" i="2"/>
  <c r="P82" i="2" s="1"/>
  <c r="H81" i="2"/>
  <c r="P81" i="2" s="1"/>
  <c r="H80" i="2"/>
  <c r="P80" i="2" s="1"/>
  <c r="H79" i="2"/>
  <c r="P79" i="2" s="1"/>
  <c r="H78" i="2"/>
  <c r="P78" i="2" s="1"/>
  <c r="H77" i="2"/>
  <c r="P77" i="2" s="1"/>
  <c r="H76" i="2"/>
  <c r="P76" i="2" s="1"/>
  <c r="H75" i="2"/>
  <c r="P75" i="2" s="1"/>
  <c r="H74" i="2"/>
  <c r="P74" i="2" s="1"/>
  <c r="H73" i="2"/>
  <c r="P73" i="2" s="1"/>
  <c r="H72" i="2"/>
  <c r="P72" i="2" s="1"/>
  <c r="H71" i="2"/>
  <c r="P71" i="2" s="1"/>
  <c r="H70" i="2"/>
  <c r="P70" i="2" s="1"/>
  <c r="H69" i="2"/>
  <c r="P69" i="2" s="1"/>
  <c r="H68" i="2"/>
  <c r="P68" i="2" s="1"/>
  <c r="H67" i="2"/>
  <c r="P67" i="2" s="1"/>
  <c r="H66" i="2"/>
  <c r="P66" i="2" s="1"/>
  <c r="H65" i="2"/>
  <c r="P65" i="2" s="1"/>
  <c r="H64" i="2"/>
  <c r="P64" i="2" s="1"/>
  <c r="H63" i="2"/>
  <c r="P63" i="2" s="1"/>
  <c r="H62" i="2"/>
  <c r="P62" i="2" s="1"/>
  <c r="H61" i="2"/>
  <c r="P61" i="2" s="1"/>
  <c r="H60" i="2"/>
  <c r="P60" i="2" s="1"/>
  <c r="H59" i="2"/>
  <c r="P59" i="2" s="1"/>
  <c r="H58" i="2"/>
  <c r="P58" i="2" s="1"/>
  <c r="H57" i="2"/>
  <c r="P57" i="2" s="1"/>
  <c r="H56" i="2"/>
  <c r="P56" i="2" s="1"/>
  <c r="H55" i="2"/>
  <c r="P55" i="2" s="1"/>
  <c r="H54" i="2"/>
  <c r="P54" i="2" s="1"/>
  <c r="H53" i="2"/>
  <c r="P53" i="2" s="1"/>
  <c r="H52" i="2"/>
  <c r="P52" i="2" s="1"/>
  <c r="H51" i="2"/>
  <c r="P51" i="2" s="1"/>
  <c r="H50" i="2"/>
  <c r="P50" i="2" s="1"/>
  <c r="H49" i="2"/>
  <c r="P49" i="2" s="1"/>
  <c r="H48" i="2"/>
  <c r="P48" i="2" s="1"/>
  <c r="H47" i="2"/>
  <c r="P47" i="2" s="1"/>
  <c r="H46" i="2"/>
  <c r="P46" i="2" s="1"/>
  <c r="H45" i="2"/>
  <c r="P45" i="2" s="1"/>
  <c r="H44" i="2"/>
  <c r="P44" i="2" s="1"/>
  <c r="H43" i="2"/>
  <c r="P43" i="2" s="1"/>
  <c r="H42" i="2"/>
  <c r="P42" i="2" s="1"/>
  <c r="H41" i="2"/>
  <c r="P41" i="2" s="1"/>
  <c r="H40" i="2"/>
  <c r="P40" i="2" s="1"/>
  <c r="H39" i="2"/>
  <c r="P39" i="2" s="1"/>
  <c r="H38" i="2"/>
  <c r="P38" i="2" s="1"/>
  <c r="H37" i="2"/>
  <c r="P37" i="2" s="1"/>
  <c r="H36" i="2"/>
  <c r="P36" i="2" s="1"/>
  <c r="H35" i="2"/>
  <c r="P35" i="2" s="1"/>
  <c r="H34" i="2"/>
  <c r="P34" i="2" s="1"/>
  <c r="H33" i="2"/>
  <c r="P33" i="2" s="1"/>
  <c r="H32" i="2"/>
  <c r="P32" i="2" s="1"/>
  <c r="H31" i="2"/>
  <c r="P31" i="2" s="1"/>
  <c r="H30" i="2"/>
  <c r="P30" i="2" s="1"/>
  <c r="H29" i="2"/>
  <c r="P29" i="2" s="1"/>
  <c r="H28" i="2"/>
  <c r="P28" i="2" s="1"/>
  <c r="H27" i="2"/>
  <c r="P27" i="2" s="1"/>
  <c r="H26" i="2"/>
  <c r="P26" i="2" s="1"/>
  <c r="H25" i="2"/>
  <c r="P25" i="2" s="1"/>
  <c r="H24" i="2"/>
  <c r="P24" i="2" s="1"/>
  <c r="H23" i="2"/>
  <c r="P23" i="2" s="1"/>
  <c r="H22" i="2"/>
  <c r="P22" i="2" s="1"/>
  <c r="H21" i="2"/>
  <c r="P21" i="2" s="1"/>
  <c r="H20" i="2"/>
  <c r="P20" i="2" s="1"/>
  <c r="H19" i="2"/>
  <c r="P19" i="2" s="1"/>
  <c r="H18" i="2"/>
  <c r="P18" i="2" s="1"/>
  <c r="H17" i="2"/>
  <c r="P17" i="2" s="1"/>
  <c r="A17" i="2" l="1"/>
  <c r="A17" i="6"/>
  <c r="T96" i="6"/>
  <c r="P95" i="6"/>
  <c r="O95" i="6"/>
  <c r="N95" i="6"/>
  <c r="O94" i="6"/>
  <c r="N94" i="6"/>
  <c r="P94" i="6" s="1"/>
  <c r="P93" i="6"/>
  <c r="O93" i="6"/>
  <c r="N93" i="6"/>
  <c r="O92" i="6"/>
  <c r="N92" i="6"/>
  <c r="P92" i="6" s="1"/>
  <c r="O91" i="6"/>
  <c r="N91" i="6"/>
  <c r="P91" i="6" s="1"/>
  <c r="P16" i="6"/>
  <c r="O16" i="6"/>
  <c r="N16" i="6"/>
  <c r="O90" i="6"/>
  <c r="N90" i="6"/>
  <c r="P90" i="6" s="1"/>
  <c r="O89" i="6"/>
  <c r="N89" i="6"/>
  <c r="P89" i="6" s="1"/>
  <c r="O88" i="6"/>
  <c r="N88" i="6"/>
  <c r="P88" i="6" s="1"/>
  <c r="P15" i="6"/>
  <c r="O15" i="6"/>
  <c r="N15" i="6"/>
  <c r="P14" i="6"/>
  <c r="O14" i="6"/>
  <c r="N14" i="6"/>
  <c r="P13" i="6"/>
  <c r="O13" i="6"/>
  <c r="N13" i="6"/>
  <c r="O87" i="6"/>
  <c r="N87" i="6"/>
  <c r="P87" i="6" s="1"/>
  <c r="O86" i="6"/>
  <c r="N86" i="6"/>
  <c r="P86" i="6" s="1"/>
  <c r="O85" i="6"/>
  <c r="N85" i="6"/>
  <c r="P85" i="6" s="1"/>
  <c r="O84" i="6"/>
  <c r="N84" i="6"/>
  <c r="P84" i="6" s="1"/>
  <c r="P12" i="6"/>
  <c r="O12" i="6"/>
  <c r="N12" i="6"/>
  <c r="O83" i="6"/>
  <c r="N83" i="6"/>
  <c r="P83" i="6" s="1"/>
  <c r="O82" i="6"/>
  <c r="N82" i="6"/>
  <c r="P82" i="6" s="1"/>
  <c r="P11" i="6"/>
  <c r="O11" i="6"/>
  <c r="N11" i="6"/>
  <c r="O81" i="6"/>
  <c r="N81" i="6"/>
  <c r="P81" i="6" s="1"/>
  <c r="O80" i="6"/>
  <c r="N80" i="6"/>
  <c r="P80" i="6" s="1"/>
  <c r="O79" i="6"/>
  <c r="N79" i="6"/>
  <c r="P79" i="6" s="1"/>
  <c r="O78" i="6"/>
  <c r="N78" i="6"/>
  <c r="P78" i="6" s="1"/>
  <c r="O77" i="6"/>
  <c r="N77" i="6"/>
  <c r="P77" i="6" s="1"/>
  <c r="O76" i="6"/>
  <c r="N76" i="6"/>
  <c r="P76" i="6" s="1"/>
  <c r="P75" i="6"/>
  <c r="O75" i="6"/>
  <c r="N75" i="6"/>
  <c r="O74" i="6"/>
  <c r="N74" i="6"/>
  <c r="O73" i="6"/>
  <c r="N73" i="6"/>
  <c r="P73" i="6" s="1"/>
  <c r="O72" i="6"/>
  <c r="N72" i="6"/>
  <c r="P72" i="6" s="1"/>
  <c r="O71" i="6"/>
  <c r="N71" i="6"/>
  <c r="P71" i="6" s="1"/>
  <c r="P10" i="6"/>
  <c r="O10" i="6"/>
  <c r="N10" i="6"/>
  <c r="O70" i="6"/>
  <c r="N70" i="6"/>
  <c r="P70" i="6" s="1"/>
  <c r="P69" i="6"/>
  <c r="O69" i="6"/>
  <c r="N69" i="6"/>
  <c r="O68" i="6"/>
  <c r="N68" i="6"/>
  <c r="P68" i="6" s="1"/>
  <c r="O67" i="6"/>
  <c r="N67" i="6"/>
  <c r="P67" i="6" s="1"/>
  <c r="O66" i="6"/>
  <c r="N66" i="6"/>
  <c r="P66" i="6" s="1"/>
  <c r="P9" i="6"/>
  <c r="O9" i="6"/>
  <c r="N9" i="6"/>
  <c r="O65" i="6"/>
  <c r="N65" i="6"/>
  <c r="P65" i="6" s="1"/>
  <c r="O64" i="6"/>
  <c r="N64" i="6"/>
  <c r="P64" i="6" s="1"/>
  <c r="O63" i="6"/>
  <c r="N63" i="6"/>
  <c r="P63" i="6" s="1"/>
  <c r="O62" i="6"/>
  <c r="N62" i="6"/>
  <c r="P62" i="6" s="1"/>
  <c r="O61" i="6"/>
  <c r="N61" i="6"/>
  <c r="P61" i="6" s="1"/>
  <c r="O60" i="6"/>
  <c r="N60" i="6"/>
  <c r="P60" i="6" s="1"/>
  <c r="P8" i="6"/>
  <c r="O8" i="6"/>
  <c r="N8" i="6"/>
  <c r="P7" i="6"/>
  <c r="O7" i="6"/>
  <c r="N7" i="6"/>
  <c r="O59" i="6"/>
  <c r="N59" i="6"/>
  <c r="P59" i="6" s="1"/>
  <c r="O58" i="6"/>
  <c r="N58" i="6"/>
  <c r="P58" i="6" s="1"/>
  <c r="P6" i="6"/>
  <c r="O6" i="6"/>
  <c r="N6" i="6"/>
  <c r="O57" i="6"/>
  <c r="N57" i="6"/>
  <c r="P57" i="6" s="1"/>
  <c r="P5" i="6"/>
  <c r="O5" i="6"/>
  <c r="N5" i="6"/>
  <c r="O56" i="6"/>
  <c r="N56" i="6"/>
  <c r="P56" i="6" s="1"/>
  <c r="O55" i="6"/>
  <c r="N55" i="6"/>
  <c r="P55" i="6" s="1"/>
  <c r="O54" i="6"/>
  <c r="N54" i="6"/>
  <c r="P54" i="6" s="1"/>
  <c r="O53" i="6"/>
  <c r="N53" i="6"/>
  <c r="P53" i="6" s="1"/>
  <c r="O52" i="6"/>
  <c r="N52" i="6"/>
  <c r="P52" i="6" s="1"/>
  <c r="O51" i="6"/>
  <c r="N51" i="6"/>
  <c r="P51" i="6" s="1"/>
  <c r="O50" i="6"/>
  <c r="N50" i="6"/>
  <c r="P50" i="6" s="1"/>
  <c r="P4" i="6"/>
  <c r="O4" i="6"/>
  <c r="N4" i="6"/>
  <c r="O49" i="6"/>
  <c r="N49" i="6"/>
  <c r="P49" i="6" s="1"/>
  <c r="O48" i="6"/>
  <c r="N48" i="6"/>
  <c r="P48" i="6" s="1"/>
  <c r="O47" i="6"/>
  <c r="N47" i="6"/>
  <c r="P47" i="6" s="1"/>
  <c r="P3" i="6"/>
  <c r="O3" i="6"/>
  <c r="N3" i="6"/>
  <c r="O46" i="6"/>
  <c r="N46" i="6"/>
  <c r="P46" i="6" s="1"/>
  <c r="O45" i="6"/>
  <c r="N45" i="6"/>
  <c r="P45" i="6" s="1"/>
  <c r="P44" i="6"/>
  <c r="O44" i="6"/>
  <c r="N44" i="6"/>
  <c r="O43" i="6"/>
  <c r="N43" i="6"/>
  <c r="P43" i="6" s="1"/>
  <c r="O42" i="6"/>
  <c r="N42" i="6"/>
  <c r="P42" i="6" s="1"/>
  <c r="O41" i="6"/>
  <c r="N41" i="6"/>
  <c r="P41" i="6" s="1"/>
  <c r="O40" i="6"/>
  <c r="N40" i="6"/>
  <c r="P40" i="6" s="1"/>
  <c r="O39" i="6"/>
  <c r="N39" i="6"/>
  <c r="P39" i="6" s="1"/>
  <c r="O38" i="6"/>
  <c r="N38" i="6"/>
  <c r="P38" i="6" s="1"/>
  <c r="O37" i="6"/>
  <c r="N37" i="6"/>
  <c r="P37" i="6" s="1"/>
  <c r="O36" i="6"/>
  <c r="N36" i="6"/>
  <c r="P36" i="6" s="1"/>
  <c r="O35" i="6"/>
  <c r="N35" i="6"/>
  <c r="P35" i="6" s="1"/>
  <c r="P2" i="6"/>
  <c r="O2" i="6"/>
  <c r="N2" i="6"/>
  <c r="O34" i="6"/>
  <c r="N34" i="6"/>
  <c r="P34" i="6" s="1"/>
  <c r="O33" i="6"/>
  <c r="N33" i="6"/>
  <c r="P33" i="6" s="1"/>
  <c r="O32" i="6"/>
  <c r="N32" i="6"/>
  <c r="P32" i="6" s="1"/>
  <c r="O31" i="6"/>
  <c r="N31" i="6"/>
  <c r="P31" i="6" s="1"/>
  <c r="O30" i="6"/>
  <c r="N30" i="6"/>
  <c r="P30" i="6" s="1"/>
  <c r="O29" i="6"/>
  <c r="N29" i="6"/>
  <c r="P29" i="6" s="1"/>
  <c r="O28" i="6"/>
  <c r="N28" i="6"/>
  <c r="P28" i="6" s="1"/>
  <c r="O27" i="6"/>
  <c r="N27" i="6"/>
  <c r="P27" i="6" s="1"/>
  <c r="O26" i="6"/>
  <c r="N26" i="6"/>
  <c r="P26" i="6" s="1"/>
  <c r="O25" i="6"/>
  <c r="N25" i="6"/>
  <c r="P25" i="6" s="1"/>
  <c r="O24" i="6"/>
  <c r="N24" i="6"/>
  <c r="P24" i="6" s="1"/>
  <c r="O23" i="6"/>
  <c r="N23" i="6"/>
  <c r="P23" i="6" s="1"/>
  <c r="O22" i="6"/>
  <c r="N22" i="6"/>
  <c r="O21" i="6"/>
  <c r="N21" i="6"/>
  <c r="P21" i="6" s="1"/>
  <c r="O20" i="6"/>
  <c r="N20" i="6"/>
  <c r="P20" i="6" s="1"/>
  <c r="O19" i="6"/>
  <c r="N19" i="6"/>
  <c r="P19" i="6" s="1"/>
  <c r="O18" i="6"/>
  <c r="N18" i="6"/>
  <c r="P18" i="6" s="1"/>
  <c r="O17" i="6"/>
  <c r="N17" i="6"/>
  <c r="P17" i="6" s="1"/>
  <c r="O96" i="6" l="1"/>
  <c r="A10" i="6" s="1"/>
  <c r="O95" i="2"/>
  <c r="O94" i="2"/>
  <c r="O93" i="2"/>
  <c r="O92" i="2"/>
  <c r="O91" i="2"/>
  <c r="O16" i="2"/>
  <c r="O90" i="2"/>
  <c r="O89" i="2"/>
  <c r="O88" i="2"/>
  <c r="O15" i="2"/>
  <c r="O14" i="2"/>
  <c r="O13" i="2"/>
  <c r="O87" i="2"/>
  <c r="O86" i="2"/>
  <c r="O85" i="2"/>
  <c r="O84" i="2"/>
  <c r="O12" i="2"/>
  <c r="O83" i="2"/>
  <c r="O82" i="2"/>
  <c r="O11" i="2"/>
  <c r="O81" i="2"/>
  <c r="O80" i="2"/>
  <c r="O79" i="2"/>
  <c r="O78" i="2"/>
  <c r="O77" i="2"/>
  <c r="O76" i="2"/>
  <c r="O75" i="2"/>
  <c r="O74" i="2"/>
  <c r="O73" i="2"/>
  <c r="O72" i="2"/>
  <c r="O71" i="2"/>
  <c r="O10" i="2"/>
  <c r="O70" i="2"/>
  <c r="O69" i="2"/>
  <c r="O68" i="2"/>
  <c r="O67" i="2"/>
  <c r="O66" i="2"/>
  <c r="O9" i="2"/>
  <c r="O65" i="2"/>
  <c r="O64" i="2"/>
  <c r="O63" i="2"/>
  <c r="O62" i="2"/>
  <c r="O61" i="2"/>
  <c r="O60" i="2"/>
  <c r="O8" i="2"/>
  <c r="O7" i="2"/>
  <c r="O59" i="2"/>
  <c r="O58" i="2"/>
  <c r="O6" i="2"/>
  <c r="O57" i="2"/>
  <c r="O5" i="2"/>
  <c r="O56" i="2"/>
  <c r="O55" i="2"/>
  <c r="O54" i="2"/>
  <c r="O53" i="2"/>
  <c r="O52" i="2"/>
  <c r="O51" i="2"/>
  <c r="O50" i="2"/>
  <c r="O4" i="2"/>
  <c r="O49" i="2"/>
  <c r="O48" i="2"/>
  <c r="O47" i="2"/>
  <c r="O3" i="2"/>
  <c r="O46" i="2"/>
  <c r="O45" i="2"/>
  <c r="O44" i="2"/>
  <c r="O43" i="2"/>
  <c r="O42" i="2"/>
  <c r="O41" i="2"/>
  <c r="O40" i="2"/>
  <c r="O39" i="2"/>
  <c r="O38" i="2"/>
  <c r="O37" i="2"/>
  <c r="O36" i="2"/>
  <c r="O35" i="2"/>
  <c r="O2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Q95" i="6" l="1"/>
  <c r="R95" i="6" s="1"/>
  <c r="S95" i="6" s="1"/>
  <c r="Q88" i="6"/>
  <c r="R88" i="6" s="1"/>
  <c r="S88" i="6" s="1"/>
  <c r="Q12" i="6"/>
  <c r="R12" i="6" s="1"/>
  <c r="Q77" i="6"/>
  <c r="R77" i="6" s="1"/>
  <c r="S77" i="6" s="1"/>
  <c r="Q10" i="6"/>
  <c r="R10" i="6" s="1"/>
  <c r="S10" i="6" s="1"/>
  <c r="Q64" i="6"/>
  <c r="R64" i="6" s="1"/>
  <c r="S64" i="6" s="1"/>
  <c r="Q58" i="6"/>
  <c r="R58" i="6" s="1"/>
  <c r="S58" i="6" s="1"/>
  <c r="Q52" i="6"/>
  <c r="R52" i="6" s="1"/>
  <c r="S52" i="6" s="1"/>
  <c r="Q46" i="6"/>
  <c r="R46" i="6" s="1"/>
  <c r="Q38" i="6"/>
  <c r="R38" i="6" s="1"/>
  <c r="Q30" i="6"/>
  <c r="R30" i="6" s="1"/>
  <c r="S30" i="6" s="1"/>
  <c r="Q94" i="6"/>
  <c r="R94" i="6" s="1"/>
  <c r="S94" i="6" s="1"/>
  <c r="Q21" i="6"/>
  <c r="R21" i="6" s="1"/>
  <c r="Q89" i="6"/>
  <c r="R89" i="6" s="1"/>
  <c r="S89" i="6" s="1"/>
  <c r="Q84" i="6"/>
  <c r="R84" i="6" s="1"/>
  <c r="S84" i="6" s="1"/>
  <c r="Q78" i="6"/>
  <c r="R78" i="6" s="1"/>
  <c r="S78" i="6" s="1"/>
  <c r="Q71" i="6"/>
  <c r="R71" i="6" s="1"/>
  <c r="S71" i="6" s="1"/>
  <c r="Q65" i="6"/>
  <c r="R65" i="6" s="1"/>
  <c r="Q59" i="6"/>
  <c r="R59" i="6" s="1"/>
  <c r="S59" i="6" s="1"/>
  <c r="Q53" i="6"/>
  <c r="R53" i="6" s="1"/>
  <c r="S53" i="6" s="1"/>
  <c r="Q3" i="6"/>
  <c r="R3" i="6" s="1"/>
  <c r="S3" i="6" s="1"/>
  <c r="Q39" i="6"/>
  <c r="R39" i="6" s="1"/>
  <c r="S39" i="6" s="1"/>
  <c r="Q32" i="6"/>
  <c r="R32" i="6" s="1"/>
  <c r="S32" i="6" s="1"/>
  <c r="Q31" i="6"/>
  <c r="R31" i="6" s="1"/>
  <c r="S31" i="6" s="1"/>
  <c r="Q22" i="6"/>
  <c r="R22" i="6" s="1"/>
  <c r="S22" i="6" s="1"/>
  <c r="Q70" i="6"/>
  <c r="R70" i="6" s="1"/>
  <c r="Q63" i="6"/>
  <c r="R63" i="6" s="1"/>
  <c r="S63" i="6" s="1"/>
  <c r="Q29" i="6"/>
  <c r="R29" i="6" s="1"/>
  <c r="S29" i="6" s="1"/>
  <c r="Q90" i="6"/>
  <c r="R90" i="6" s="1"/>
  <c r="S90" i="6" s="1"/>
  <c r="Q85" i="6"/>
  <c r="R85" i="6" s="1"/>
  <c r="S85" i="6" s="1"/>
  <c r="Q79" i="6"/>
  <c r="R79" i="6" s="1"/>
  <c r="Q72" i="6"/>
  <c r="R72" i="6" s="1"/>
  <c r="S72" i="6" s="1"/>
  <c r="Q9" i="6"/>
  <c r="R9" i="6" s="1"/>
  <c r="S9" i="6" s="1"/>
  <c r="Q7" i="6"/>
  <c r="R7" i="6" s="1"/>
  <c r="S7" i="6" s="1"/>
  <c r="Q54" i="6"/>
  <c r="R54" i="6" s="1"/>
  <c r="Q47" i="6"/>
  <c r="R47" i="6" s="1"/>
  <c r="S47" i="6" s="1"/>
  <c r="Q40" i="6"/>
  <c r="R40" i="6" s="1"/>
  <c r="S40" i="6" s="1"/>
  <c r="Q33" i="6"/>
  <c r="R33" i="6" s="1"/>
  <c r="S33" i="6" s="1"/>
  <c r="Q23" i="6"/>
  <c r="R23" i="6" s="1"/>
  <c r="Q16" i="6"/>
  <c r="R16" i="6" s="1"/>
  <c r="S16" i="6" s="1"/>
  <c r="Q86" i="6"/>
  <c r="R86" i="6" s="1"/>
  <c r="S86" i="6" s="1"/>
  <c r="Q80" i="6"/>
  <c r="R80" i="6" s="1"/>
  <c r="S80" i="6" s="1"/>
  <c r="Q73" i="6"/>
  <c r="R73" i="6" s="1"/>
  <c r="S73" i="6" s="1"/>
  <c r="Q66" i="6"/>
  <c r="R66" i="6" s="1"/>
  <c r="S66" i="6" s="1"/>
  <c r="Q8" i="6"/>
  <c r="R8" i="6" s="1"/>
  <c r="S8" i="6" s="1"/>
  <c r="Q55" i="6"/>
  <c r="R55" i="6" s="1"/>
  <c r="S55" i="6" s="1"/>
  <c r="Q48" i="6"/>
  <c r="R48" i="6" s="1"/>
  <c r="S48" i="6" s="1"/>
  <c r="Q41" i="6"/>
  <c r="R41" i="6" s="1"/>
  <c r="S41" i="6" s="1"/>
  <c r="Q34" i="6"/>
  <c r="R34" i="6" s="1"/>
  <c r="S34" i="6" s="1"/>
  <c r="Q25" i="6"/>
  <c r="R25" i="6" s="1"/>
  <c r="S25" i="6" s="1"/>
  <c r="Q24" i="6"/>
  <c r="R24" i="6" s="1"/>
  <c r="S24" i="6" s="1"/>
  <c r="Q17" i="6"/>
  <c r="Q15" i="6"/>
  <c r="R15" i="6" s="1"/>
  <c r="S15" i="6" s="1"/>
  <c r="Q83" i="6"/>
  <c r="R83" i="6" s="1"/>
  <c r="S83" i="6" s="1"/>
  <c r="Q76" i="6"/>
  <c r="R76" i="6" s="1"/>
  <c r="S76" i="6" s="1"/>
  <c r="Q91" i="6"/>
  <c r="R91" i="6" s="1"/>
  <c r="S91" i="6" s="1"/>
  <c r="Q87" i="6"/>
  <c r="R87" i="6" s="1"/>
  <c r="S87" i="6" s="1"/>
  <c r="Q81" i="6"/>
  <c r="R81" i="6" s="1"/>
  <c r="S81" i="6" s="1"/>
  <c r="Q67" i="6"/>
  <c r="R67" i="6" s="1"/>
  <c r="S67" i="6" s="1"/>
  <c r="Q60" i="6"/>
  <c r="R60" i="6" s="1"/>
  <c r="S60" i="6" s="1"/>
  <c r="Q56" i="6"/>
  <c r="R56" i="6" s="1"/>
  <c r="S56" i="6" s="1"/>
  <c r="Q49" i="6"/>
  <c r="R49" i="6" s="1"/>
  <c r="S49" i="6" s="1"/>
  <c r="Q42" i="6"/>
  <c r="R42" i="6" s="1"/>
  <c r="S42" i="6" s="1"/>
  <c r="Q2" i="6"/>
  <c r="R2" i="6" s="1"/>
  <c r="S2" i="6" s="1"/>
  <c r="Q26" i="6"/>
  <c r="R26" i="6" s="1"/>
  <c r="S26" i="6" s="1"/>
  <c r="Q18" i="6"/>
  <c r="R18" i="6" s="1"/>
  <c r="S18" i="6" s="1"/>
  <c r="Q92" i="6"/>
  <c r="R92" i="6" s="1"/>
  <c r="S92" i="6" s="1"/>
  <c r="Q13" i="6"/>
  <c r="R13" i="6" s="1"/>
  <c r="S13" i="6" s="1"/>
  <c r="Q11" i="6"/>
  <c r="R11" i="6" s="1"/>
  <c r="S11" i="6" s="1"/>
  <c r="Q74" i="6"/>
  <c r="R74" i="6" s="1"/>
  <c r="S74" i="6" s="1"/>
  <c r="Q68" i="6"/>
  <c r="R68" i="6" s="1"/>
  <c r="S68" i="6" s="1"/>
  <c r="Q61" i="6"/>
  <c r="R61" i="6" s="1"/>
  <c r="S61" i="6" s="1"/>
  <c r="Q5" i="6"/>
  <c r="R5" i="6" s="1"/>
  <c r="Q4" i="6"/>
  <c r="R4" i="6" s="1"/>
  <c r="S4" i="6" s="1"/>
  <c r="Q43" i="6"/>
  <c r="R43" i="6" s="1"/>
  <c r="S43" i="6" s="1"/>
  <c r="Q35" i="6"/>
  <c r="R35" i="6" s="1"/>
  <c r="S35" i="6" s="1"/>
  <c r="Q27" i="6"/>
  <c r="R27" i="6" s="1"/>
  <c r="S27" i="6" s="1"/>
  <c r="S21" i="6"/>
  <c r="Q19" i="6"/>
  <c r="R19" i="6" s="1"/>
  <c r="S19" i="6" s="1"/>
  <c r="S65" i="6"/>
  <c r="Q93" i="6"/>
  <c r="R93" i="6" s="1"/>
  <c r="S93" i="6" s="1"/>
  <c r="Q14" i="6"/>
  <c r="R14" i="6" s="1"/>
  <c r="S14" i="6" s="1"/>
  <c r="Q82" i="6"/>
  <c r="R82" i="6" s="1"/>
  <c r="S82" i="6" s="1"/>
  <c r="Q75" i="6"/>
  <c r="R75" i="6" s="1"/>
  <c r="S75" i="6" s="1"/>
  <c r="Q69" i="6"/>
  <c r="R69" i="6" s="1"/>
  <c r="S69" i="6" s="1"/>
  <c r="Q62" i="6"/>
  <c r="R62" i="6" s="1"/>
  <c r="S62" i="6" s="1"/>
  <c r="Q57" i="6"/>
  <c r="R57" i="6" s="1"/>
  <c r="S57" i="6" s="1"/>
  <c r="Q50" i="6"/>
  <c r="R50" i="6" s="1"/>
  <c r="S50" i="6" s="1"/>
  <c r="Q44" i="6"/>
  <c r="R44" i="6" s="1"/>
  <c r="S44" i="6" s="1"/>
  <c r="Q36" i="6"/>
  <c r="R36" i="6" s="1"/>
  <c r="S36" i="6" s="1"/>
  <c r="Q28" i="6"/>
  <c r="R28" i="6" s="1"/>
  <c r="S28" i="6" s="1"/>
  <c r="Q20" i="6"/>
  <c r="R20" i="6" s="1"/>
  <c r="S20" i="6" s="1"/>
  <c r="Q6" i="6"/>
  <c r="R6" i="6" s="1"/>
  <c r="S6" i="6" s="1"/>
  <c r="Q51" i="6"/>
  <c r="R51" i="6" s="1"/>
  <c r="S51" i="6" s="1"/>
  <c r="Q45" i="6"/>
  <c r="R45" i="6" s="1"/>
  <c r="S45" i="6" s="1"/>
  <c r="Q37" i="6"/>
  <c r="R37" i="6" s="1"/>
  <c r="S37" i="6" s="1"/>
  <c r="S23" i="6"/>
  <c r="S12" i="6"/>
  <c r="S46" i="6"/>
  <c r="S54" i="6"/>
  <c r="S5" i="6"/>
  <c r="S70" i="6"/>
  <c r="S38" i="6"/>
  <c r="S79" i="6"/>
  <c r="T96" i="2"/>
  <c r="U37" i="6" l="1"/>
  <c r="V37" i="2"/>
  <c r="U52" i="6"/>
  <c r="V52" i="2"/>
  <c r="U45" i="6"/>
  <c r="V45" i="2"/>
  <c r="U57" i="6"/>
  <c r="V57" i="2"/>
  <c r="U19" i="6"/>
  <c r="V19" i="2"/>
  <c r="U68" i="6"/>
  <c r="V68" i="2"/>
  <c r="U42" i="6"/>
  <c r="V42" i="2"/>
  <c r="U76" i="6"/>
  <c r="V76" i="2"/>
  <c r="U48" i="6"/>
  <c r="V48" i="2"/>
  <c r="U32" i="6"/>
  <c r="V32" i="2"/>
  <c r="U84" i="6"/>
  <c r="V84" i="2"/>
  <c r="U58" i="6"/>
  <c r="V58" i="2"/>
  <c r="U65" i="6"/>
  <c r="V65" i="2"/>
  <c r="U72" i="6"/>
  <c r="V72" i="2"/>
  <c r="U51" i="6"/>
  <c r="V51" i="2"/>
  <c r="U21" i="6"/>
  <c r="V21" i="2"/>
  <c r="U74" i="6"/>
  <c r="V74" i="2"/>
  <c r="U49" i="6"/>
  <c r="V49" i="2"/>
  <c r="U83" i="6"/>
  <c r="V83" i="2"/>
  <c r="U55" i="6"/>
  <c r="V55" i="2"/>
  <c r="U33" i="6"/>
  <c r="V33" i="2"/>
  <c r="U85" i="6"/>
  <c r="V85" i="2"/>
  <c r="U39" i="6"/>
  <c r="V39" i="2"/>
  <c r="U89" i="6"/>
  <c r="V89" i="2"/>
  <c r="U64" i="6"/>
  <c r="V64" i="2"/>
  <c r="U91" i="6"/>
  <c r="V91" i="2"/>
  <c r="U41" i="6"/>
  <c r="V41" i="2"/>
  <c r="U38" i="6"/>
  <c r="V38" i="2"/>
  <c r="U6" i="6"/>
  <c r="V6" i="2"/>
  <c r="U69" i="6"/>
  <c r="V69" i="2"/>
  <c r="U27" i="6"/>
  <c r="V27" i="2"/>
  <c r="U11" i="6"/>
  <c r="V11" i="2"/>
  <c r="U56" i="6"/>
  <c r="V56" i="2"/>
  <c r="U15" i="6"/>
  <c r="V15" i="2"/>
  <c r="U8" i="6"/>
  <c r="V8" i="2"/>
  <c r="U40" i="6"/>
  <c r="V40" i="2"/>
  <c r="U90" i="6"/>
  <c r="V90" i="2"/>
  <c r="U3" i="6"/>
  <c r="V3" i="2"/>
  <c r="U10" i="6"/>
  <c r="V10" i="2"/>
  <c r="U79" i="6"/>
  <c r="V79" i="2"/>
  <c r="U31" i="6"/>
  <c r="V31" i="2"/>
  <c r="U54" i="6"/>
  <c r="V54" i="2"/>
  <c r="U13" i="6"/>
  <c r="V13" i="2"/>
  <c r="U60" i="6"/>
  <c r="V60" i="2"/>
  <c r="U66" i="6"/>
  <c r="V66" i="2"/>
  <c r="U47" i="6"/>
  <c r="V47" i="2"/>
  <c r="U29" i="6"/>
  <c r="V29" i="2"/>
  <c r="U53" i="6"/>
  <c r="V53" i="2"/>
  <c r="U94" i="6"/>
  <c r="V94" i="2"/>
  <c r="U77" i="6"/>
  <c r="V77" i="2"/>
  <c r="U2" i="6"/>
  <c r="V2" i="2"/>
  <c r="U16" i="6"/>
  <c r="V16" i="2"/>
  <c r="U62" i="6"/>
  <c r="V62" i="2"/>
  <c r="U35" i="6"/>
  <c r="V35" i="2"/>
  <c r="U46" i="6"/>
  <c r="V46" i="2"/>
  <c r="U28" i="6"/>
  <c r="V28" i="2"/>
  <c r="U82" i="6"/>
  <c r="V82" i="2"/>
  <c r="U43" i="6"/>
  <c r="V43" i="2"/>
  <c r="U92" i="6"/>
  <c r="V92" i="2"/>
  <c r="U67" i="6"/>
  <c r="V67" i="2"/>
  <c r="U24" i="6"/>
  <c r="V24" i="2"/>
  <c r="U73" i="6"/>
  <c r="V73" i="2"/>
  <c r="U63" i="6"/>
  <c r="V63" i="2"/>
  <c r="U59" i="6"/>
  <c r="V59" i="2"/>
  <c r="U30" i="6"/>
  <c r="V30" i="2"/>
  <c r="U50" i="6"/>
  <c r="V50" i="2"/>
  <c r="U20" i="6"/>
  <c r="V20" i="2"/>
  <c r="U12" i="6"/>
  <c r="V12" i="2"/>
  <c r="U14" i="6"/>
  <c r="V14" i="2"/>
  <c r="U4" i="6"/>
  <c r="V4" i="2"/>
  <c r="U18" i="6"/>
  <c r="V18" i="2"/>
  <c r="U81" i="6"/>
  <c r="V81" i="2"/>
  <c r="U25" i="6"/>
  <c r="V25" i="2"/>
  <c r="U80" i="6"/>
  <c r="V80" i="2"/>
  <c r="U7" i="6"/>
  <c r="V7" i="2"/>
  <c r="U88" i="6"/>
  <c r="V88" i="2"/>
  <c r="U61" i="6"/>
  <c r="V61" i="2"/>
  <c r="U78" i="6"/>
  <c r="V78" i="2"/>
  <c r="U70" i="6"/>
  <c r="V70" i="2"/>
  <c r="U5" i="6"/>
  <c r="V5" i="2"/>
  <c r="U75" i="6"/>
  <c r="V75" i="2"/>
  <c r="U36" i="6"/>
  <c r="V36" i="2"/>
  <c r="U23" i="6"/>
  <c r="V23" i="2"/>
  <c r="U44" i="6"/>
  <c r="V44" i="2"/>
  <c r="U93" i="6"/>
  <c r="V93" i="2"/>
  <c r="U26" i="6"/>
  <c r="V26" i="2"/>
  <c r="U87" i="6"/>
  <c r="V87" i="2"/>
  <c r="U34" i="6"/>
  <c r="V34" i="2"/>
  <c r="U86" i="6"/>
  <c r="V86" i="2"/>
  <c r="U9" i="6"/>
  <c r="V9" i="2"/>
  <c r="U22" i="6"/>
  <c r="V22" i="2"/>
  <c r="U71" i="6"/>
  <c r="V71" i="2"/>
  <c r="U95" i="6"/>
  <c r="V95" i="2"/>
  <c r="R17" i="6"/>
  <c r="Q96" i="6"/>
  <c r="Q2" i="2"/>
  <c r="Q43" i="2"/>
  <c r="Q3" i="2"/>
  <c r="Q49" i="2"/>
  <c r="Q4" i="2"/>
  <c r="Q5" i="2"/>
  <c r="Q6" i="2"/>
  <c r="Q7" i="2"/>
  <c r="Q8" i="2"/>
  <c r="Q9" i="2"/>
  <c r="Q10" i="2"/>
  <c r="Q11" i="2"/>
  <c r="Q12" i="2"/>
  <c r="R96" i="6" l="1"/>
  <c r="S17" i="6"/>
  <c r="V17" i="2" s="1"/>
  <c r="Q82" i="2"/>
  <c r="Q86" i="2"/>
  <c r="Q73" i="2"/>
  <c r="Q64" i="2"/>
  <c r="Q60" i="2"/>
  <c r="Q59" i="2"/>
  <c r="Q54" i="2"/>
  <c r="Q50" i="2"/>
  <c r="Q48" i="2"/>
  <c r="Q42" i="2"/>
  <c r="Q38" i="2"/>
  <c r="Q28" i="2"/>
  <c r="Q24" i="2"/>
  <c r="Q20" i="2"/>
  <c r="Q57" i="2"/>
  <c r="Q81" i="2"/>
  <c r="Q66" i="2"/>
  <c r="Q45" i="2"/>
  <c r="Q67" i="2"/>
  <c r="Q46" i="2"/>
  <c r="Q32" i="2"/>
  <c r="Q77" i="2"/>
  <c r="Q83" i="2"/>
  <c r="Q70" i="2"/>
  <c r="Q85" i="2"/>
  <c r="Q80" i="2"/>
  <c r="Q76" i="2"/>
  <c r="Q72" i="2"/>
  <c r="Q63" i="2"/>
  <c r="Q58" i="2"/>
  <c r="Q53" i="2"/>
  <c r="Q47" i="2"/>
  <c r="Q41" i="2"/>
  <c r="Q37" i="2"/>
  <c r="Q31" i="2"/>
  <c r="Q27" i="2"/>
  <c r="Q23" i="2"/>
  <c r="Q19" i="2"/>
  <c r="Q69" i="2"/>
  <c r="Q44" i="2"/>
  <c r="Q34" i="2"/>
  <c r="Q84" i="2"/>
  <c r="Q79" i="2"/>
  <c r="Q75" i="2"/>
  <c r="Q71" i="2"/>
  <c r="Q62" i="2"/>
  <c r="Q56" i="2"/>
  <c r="Q52" i="2"/>
  <c r="Q40" i="2"/>
  <c r="Q36" i="2"/>
  <c r="Q30" i="2"/>
  <c r="Q26" i="2"/>
  <c r="Q18" i="2"/>
  <c r="Q68" i="2"/>
  <c r="Q33" i="2"/>
  <c r="Q78" i="2"/>
  <c r="Q65" i="2"/>
  <c r="Q61" i="2"/>
  <c r="Q55" i="2"/>
  <c r="Q51" i="2"/>
  <c r="Q39" i="2"/>
  <c r="Q35" i="2"/>
  <c r="Q29" i="2"/>
  <c r="Q25" i="2"/>
  <c r="Q21" i="2"/>
  <c r="Q17" i="2"/>
  <c r="V96" i="2" l="1"/>
  <c r="U17" i="6"/>
  <c r="S96" i="6"/>
  <c r="Q95" i="2"/>
  <c r="Q94" i="2"/>
  <c r="Q93" i="2"/>
  <c r="Q92" i="2"/>
  <c r="Q91" i="2"/>
  <c r="Q16" i="2"/>
  <c r="Q90" i="2"/>
  <c r="Q89" i="2"/>
  <c r="Q88" i="2"/>
  <c r="Q15" i="2"/>
  <c r="Q14" i="2"/>
  <c r="Q13" i="2"/>
  <c r="Q87" i="2"/>
  <c r="P96" i="2" l="1"/>
  <c r="A10" i="2" s="1"/>
  <c r="R17" i="2" l="1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2" i="2"/>
  <c r="R35" i="2"/>
  <c r="R36" i="2"/>
  <c r="R37" i="2"/>
  <c r="R38" i="2"/>
  <c r="R39" i="2"/>
  <c r="R40" i="2"/>
  <c r="R41" i="2"/>
  <c r="R42" i="2"/>
  <c r="R43" i="2"/>
  <c r="R44" i="2"/>
  <c r="R45" i="2"/>
  <c r="R46" i="2"/>
  <c r="R3" i="2"/>
  <c r="R47" i="2"/>
  <c r="R48" i="2"/>
  <c r="R49" i="2"/>
  <c r="R4" i="2"/>
  <c r="R50" i="2"/>
  <c r="R51" i="2"/>
  <c r="R52" i="2"/>
  <c r="R53" i="2"/>
  <c r="R54" i="2"/>
  <c r="R55" i="2"/>
  <c r="R56" i="2"/>
  <c r="R5" i="2"/>
  <c r="R57" i="2"/>
  <c r="R6" i="2"/>
  <c r="R58" i="2"/>
  <c r="R59" i="2"/>
  <c r="R7" i="2"/>
  <c r="R8" i="2"/>
  <c r="R60" i="2"/>
  <c r="R61" i="2"/>
  <c r="R62" i="2"/>
  <c r="R63" i="2"/>
  <c r="R64" i="2"/>
  <c r="R65" i="2"/>
  <c r="R9" i="2"/>
  <c r="R66" i="2"/>
  <c r="R67" i="2"/>
  <c r="R68" i="2"/>
  <c r="R69" i="2"/>
  <c r="R70" i="2"/>
  <c r="R10" i="2"/>
  <c r="R71" i="2"/>
  <c r="R72" i="2"/>
  <c r="R73" i="2"/>
  <c r="R74" i="2"/>
  <c r="R75" i="2"/>
  <c r="R76" i="2"/>
  <c r="R77" i="2"/>
  <c r="R78" i="2"/>
  <c r="R79" i="2"/>
  <c r="R80" i="2"/>
  <c r="R81" i="2"/>
  <c r="R11" i="2"/>
  <c r="R82" i="2"/>
  <c r="R83" i="2"/>
  <c r="R12" i="2"/>
  <c r="R84" i="2"/>
  <c r="R85" i="2"/>
  <c r="R86" i="2"/>
  <c r="R94" i="2"/>
  <c r="S94" i="2" s="1"/>
  <c r="R88" i="2"/>
  <c r="S88" i="2" s="1"/>
  <c r="R14" i="2"/>
  <c r="S14" i="2" s="1"/>
  <c r="U14" i="2" s="1"/>
  <c r="AA14" i="2" s="1"/>
  <c r="R16" i="2"/>
  <c r="S16" i="2" s="1"/>
  <c r="R93" i="2"/>
  <c r="S93" i="2" s="1"/>
  <c r="R90" i="2"/>
  <c r="R91" i="2"/>
  <c r="S91" i="2" s="1"/>
  <c r="R95" i="2"/>
  <c r="S95" i="2" s="1"/>
  <c r="R87" i="2"/>
  <c r="S87" i="2" s="1"/>
  <c r="R92" i="2"/>
  <c r="S92" i="2" s="1"/>
  <c r="R89" i="2"/>
  <c r="S89" i="2" s="1"/>
  <c r="R15" i="2"/>
  <c r="S15" i="2" s="1"/>
  <c r="R13" i="2"/>
  <c r="S13" i="2" s="1"/>
  <c r="W14" i="2" l="1"/>
  <c r="U89" i="2"/>
  <c r="AA89" i="2" s="1"/>
  <c r="U13" i="2"/>
  <c r="AA13" i="2" s="1"/>
  <c r="U16" i="2"/>
  <c r="AA16" i="2" s="1"/>
  <c r="U87" i="2"/>
  <c r="AA87" i="2" s="1"/>
  <c r="U91" i="2"/>
  <c r="AA91" i="2" s="1"/>
  <c r="U93" i="2"/>
  <c r="AA93" i="2" s="1"/>
  <c r="U15" i="2"/>
  <c r="AA15" i="2" s="1"/>
  <c r="U88" i="2"/>
  <c r="AA88" i="2" s="1"/>
  <c r="U92" i="2"/>
  <c r="AA92" i="2" s="1"/>
  <c r="U94" i="2"/>
  <c r="AA94" i="2" s="1"/>
  <c r="U95" i="2"/>
  <c r="AA95" i="2" s="1"/>
  <c r="S85" i="2"/>
  <c r="U85" i="2" s="1"/>
  <c r="AA85" i="2" s="1"/>
  <c r="S32" i="2"/>
  <c r="U32" i="2" s="1"/>
  <c r="AA32" i="2" s="1"/>
  <c r="S84" i="2"/>
  <c r="U84" i="2" s="1"/>
  <c r="AA84" i="2" s="1"/>
  <c r="S78" i="2"/>
  <c r="U78" i="2" s="1"/>
  <c r="AA78" i="2" s="1"/>
  <c r="S10" i="2"/>
  <c r="U10" i="2" s="1"/>
  <c r="AA10" i="2" s="1"/>
  <c r="S64" i="2"/>
  <c r="U64" i="2" s="1"/>
  <c r="AA64" i="2" s="1"/>
  <c r="S58" i="2"/>
  <c r="U58" i="2" s="1"/>
  <c r="AA58" i="2" s="1"/>
  <c r="S52" i="2"/>
  <c r="U52" i="2" s="1"/>
  <c r="AA52" i="2" s="1"/>
  <c r="S46" i="2"/>
  <c r="U46" i="2" s="1"/>
  <c r="AA46" i="2" s="1"/>
  <c r="S38" i="2"/>
  <c r="U38" i="2" s="1"/>
  <c r="AA38" i="2" s="1"/>
  <c r="S31" i="2"/>
  <c r="U31" i="2" s="1"/>
  <c r="AA31" i="2" s="1"/>
  <c r="S23" i="2"/>
  <c r="S65" i="2"/>
  <c r="U65" i="2" s="1"/>
  <c r="AA65" i="2" s="1"/>
  <c r="S39" i="2"/>
  <c r="U39" i="2" s="1"/>
  <c r="AA39" i="2" s="1"/>
  <c r="S12" i="2"/>
  <c r="U12" i="2" s="1"/>
  <c r="AA12" i="2" s="1"/>
  <c r="S77" i="2"/>
  <c r="U77" i="2" s="1"/>
  <c r="AA77" i="2" s="1"/>
  <c r="S70" i="2"/>
  <c r="U70" i="2" s="1"/>
  <c r="AA70" i="2" s="1"/>
  <c r="S63" i="2"/>
  <c r="U63" i="2" s="1"/>
  <c r="AA63" i="2" s="1"/>
  <c r="S6" i="2"/>
  <c r="U6" i="2" s="1"/>
  <c r="AA6" i="2" s="1"/>
  <c r="S51" i="2"/>
  <c r="U51" i="2" s="1"/>
  <c r="AA51" i="2" s="1"/>
  <c r="S45" i="2"/>
  <c r="U45" i="2" s="1"/>
  <c r="AA45" i="2" s="1"/>
  <c r="S37" i="2"/>
  <c r="U37" i="2" s="1"/>
  <c r="AA37" i="2" s="1"/>
  <c r="S30" i="2"/>
  <c r="U30" i="2" s="1"/>
  <c r="AA30" i="2" s="1"/>
  <c r="S22" i="2"/>
  <c r="U22" i="2" s="1"/>
  <c r="AA22" i="2" s="1"/>
  <c r="S79" i="2"/>
  <c r="U79" i="2" s="1"/>
  <c r="AA79" i="2" s="1"/>
  <c r="S3" i="2"/>
  <c r="U3" i="2" s="1"/>
  <c r="AA3" i="2" s="1"/>
  <c r="S83" i="2"/>
  <c r="U83" i="2" s="1"/>
  <c r="AA83" i="2" s="1"/>
  <c r="S57" i="2"/>
  <c r="U57" i="2" s="1"/>
  <c r="AA57" i="2" s="1"/>
  <c r="S50" i="2"/>
  <c r="U50" i="2" s="1"/>
  <c r="AA50" i="2" s="1"/>
  <c r="S36" i="2"/>
  <c r="U36" i="2" s="1"/>
  <c r="AA36" i="2" s="1"/>
  <c r="S29" i="2"/>
  <c r="U29" i="2" s="1"/>
  <c r="AA29" i="2" s="1"/>
  <c r="S21" i="2"/>
  <c r="U21" i="2" s="1"/>
  <c r="AA21" i="2" s="1"/>
  <c r="S71" i="2"/>
  <c r="U71" i="2" s="1"/>
  <c r="AA71" i="2" s="1"/>
  <c r="S69" i="2"/>
  <c r="U69" i="2" s="1"/>
  <c r="AA69" i="2" s="1"/>
  <c r="S44" i="2"/>
  <c r="U44" i="2" s="1"/>
  <c r="AA44" i="2" s="1"/>
  <c r="S82" i="2"/>
  <c r="U82" i="2" s="1"/>
  <c r="AA82" i="2" s="1"/>
  <c r="S75" i="2"/>
  <c r="U75" i="2" s="1"/>
  <c r="AA75" i="2" s="1"/>
  <c r="S68" i="2"/>
  <c r="U68" i="2" s="1"/>
  <c r="AA68" i="2" s="1"/>
  <c r="S61" i="2"/>
  <c r="U61" i="2" s="1"/>
  <c r="AA61" i="2" s="1"/>
  <c r="S5" i="2"/>
  <c r="U5" i="2" s="1"/>
  <c r="AA5" i="2" s="1"/>
  <c r="S4" i="2"/>
  <c r="U4" i="2" s="1"/>
  <c r="AA4" i="2" s="1"/>
  <c r="S43" i="2"/>
  <c r="U43" i="2" s="1"/>
  <c r="AA43" i="2" s="1"/>
  <c r="S35" i="2"/>
  <c r="U35" i="2" s="1"/>
  <c r="AA35" i="2" s="1"/>
  <c r="S28" i="2"/>
  <c r="U28" i="2" s="1"/>
  <c r="AA28" i="2" s="1"/>
  <c r="S20" i="2"/>
  <c r="U20" i="2" s="1"/>
  <c r="AA20" i="2" s="1"/>
  <c r="S53" i="2"/>
  <c r="U53" i="2" s="1"/>
  <c r="AA53" i="2" s="1"/>
  <c r="S76" i="2"/>
  <c r="U76" i="2" s="1"/>
  <c r="AA76" i="2" s="1"/>
  <c r="S11" i="2"/>
  <c r="U11" i="2" s="1"/>
  <c r="AA11" i="2" s="1"/>
  <c r="S74" i="2"/>
  <c r="U74" i="2" s="1"/>
  <c r="AA74" i="2" s="1"/>
  <c r="S67" i="2"/>
  <c r="U67" i="2" s="1"/>
  <c r="AA67" i="2" s="1"/>
  <c r="S60" i="2"/>
  <c r="U60" i="2" s="1"/>
  <c r="AA60" i="2" s="1"/>
  <c r="S56" i="2"/>
  <c r="U56" i="2" s="1"/>
  <c r="AA56" i="2" s="1"/>
  <c r="S49" i="2"/>
  <c r="U49" i="2" s="1"/>
  <c r="AA49" i="2" s="1"/>
  <c r="S42" i="2"/>
  <c r="U42" i="2" s="1"/>
  <c r="AA42" i="2" s="1"/>
  <c r="S2" i="2"/>
  <c r="U2" i="2" s="1"/>
  <c r="AA2" i="2" s="1"/>
  <c r="S27" i="2"/>
  <c r="U27" i="2" s="1"/>
  <c r="AA27" i="2" s="1"/>
  <c r="S19" i="2"/>
  <c r="U19" i="2" s="1"/>
  <c r="AA19" i="2" s="1"/>
  <c r="S59" i="2"/>
  <c r="U59" i="2" s="1"/>
  <c r="AA59" i="2" s="1"/>
  <c r="S24" i="2"/>
  <c r="U24" i="2" s="1"/>
  <c r="AA24" i="2" s="1"/>
  <c r="S62" i="2"/>
  <c r="U62" i="2" s="1"/>
  <c r="AA62" i="2" s="1"/>
  <c r="S81" i="2"/>
  <c r="U81" i="2" s="1"/>
  <c r="AA81" i="2" s="1"/>
  <c r="S73" i="2"/>
  <c r="U73" i="2" s="1"/>
  <c r="AA73" i="2" s="1"/>
  <c r="S66" i="2"/>
  <c r="U66" i="2" s="1"/>
  <c r="AA66" i="2" s="1"/>
  <c r="S8" i="2"/>
  <c r="U8" i="2" s="1"/>
  <c r="AA8" i="2" s="1"/>
  <c r="S55" i="2"/>
  <c r="U55" i="2" s="1"/>
  <c r="AA55" i="2" s="1"/>
  <c r="S48" i="2"/>
  <c r="U48" i="2" s="1"/>
  <c r="AA48" i="2" s="1"/>
  <c r="S41" i="2"/>
  <c r="U41" i="2" s="1"/>
  <c r="AA41" i="2" s="1"/>
  <c r="S34" i="2"/>
  <c r="S26" i="2"/>
  <c r="U26" i="2" s="1"/>
  <c r="AA26" i="2" s="1"/>
  <c r="S18" i="2"/>
  <c r="U18" i="2" s="1"/>
  <c r="AA18" i="2" s="1"/>
  <c r="S86" i="2"/>
  <c r="U86" i="2" s="1"/>
  <c r="AA86" i="2" s="1"/>
  <c r="S80" i="2"/>
  <c r="U80" i="2" s="1"/>
  <c r="AA80" i="2" s="1"/>
  <c r="S72" i="2"/>
  <c r="U72" i="2" s="1"/>
  <c r="AA72" i="2" s="1"/>
  <c r="S9" i="2"/>
  <c r="U9" i="2" s="1"/>
  <c r="AA9" i="2" s="1"/>
  <c r="S7" i="2"/>
  <c r="U7" i="2" s="1"/>
  <c r="AA7" i="2" s="1"/>
  <c r="S54" i="2"/>
  <c r="U54" i="2" s="1"/>
  <c r="AA54" i="2" s="1"/>
  <c r="S47" i="2"/>
  <c r="U47" i="2" s="1"/>
  <c r="AA47" i="2" s="1"/>
  <c r="S40" i="2"/>
  <c r="U40" i="2" s="1"/>
  <c r="AA40" i="2" s="1"/>
  <c r="S33" i="2"/>
  <c r="U33" i="2" s="1"/>
  <c r="AA33" i="2" s="1"/>
  <c r="S25" i="2"/>
  <c r="U25" i="2" s="1"/>
  <c r="AA25" i="2" s="1"/>
  <c r="S17" i="2"/>
  <c r="U17" i="2" s="1"/>
  <c r="AA17" i="2" s="1"/>
  <c r="R96" i="2"/>
  <c r="S90" i="2"/>
  <c r="U90" i="2" s="1"/>
  <c r="AA90" i="2" s="1"/>
  <c r="W7" i="2" l="1"/>
  <c r="W84" i="2"/>
  <c r="W48" i="2"/>
  <c r="W59" i="2"/>
  <c r="W67" i="2"/>
  <c r="W43" i="2"/>
  <c r="W69" i="2"/>
  <c r="W3" i="2"/>
  <c r="W63" i="2"/>
  <c r="W38" i="2"/>
  <c r="W32" i="2"/>
  <c r="W91" i="2"/>
  <c r="W46" i="2"/>
  <c r="W85" i="2"/>
  <c r="W87" i="2"/>
  <c r="W35" i="2"/>
  <c r="W6" i="2"/>
  <c r="W17" i="2"/>
  <c r="W74" i="2"/>
  <c r="W25" i="2"/>
  <c r="W27" i="2"/>
  <c r="W11" i="2"/>
  <c r="W5" i="2"/>
  <c r="W21" i="2"/>
  <c r="W22" i="2"/>
  <c r="W77" i="2"/>
  <c r="W52" i="2"/>
  <c r="W95" i="2"/>
  <c r="W16" i="2"/>
  <c r="W41" i="2"/>
  <c r="W44" i="2"/>
  <c r="W93" i="2"/>
  <c r="W72" i="2"/>
  <c r="W79" i="2"/>
  <c r="W8" i="2"/>
  <c r="W33" i="2"/>
  <c r="W86" i="2"/>
  <c r="W66" i="2"/>
  <c r="W2" i="2"/>
  <c r="W76" i="2"/>
  <c r="W61" i="2"/>
  <c r="W29" i="2"/>
  <c r="W30" i="2"/>
  <c r="W12" i="2"/>
  <c r="W58" i="2"/>
  <c r="W94" i="2"/>
  <c r="W13" i="2"/>
  <c r="W55" i="2"/>
  <c r="W4" i="2"/>
  <c r="W18" i="2"/>
  <c r="W73" i="2"/>
  <c r="W42" i="2"/>
  <c r="W53" i="2"/>
  <c r="W68" i="2"/>
  <c r="W36" i="2"/>
  <c r="W37" i="2"/>
  <c r="W39" i="2"/>
  <c r="W64" i="2"/>
  <c r="W92" i="2"/>
  <c r="W89" i="2"/>
  <c r="W90" i="2"/>
  <c r="W60" i="2"/>
  <c r="W83" i="2"/>
  <c r="W9" i="2"/>
  <c r="W70" i="2"/>
  <c r="W40" i="2"/>
  <c r="W26" i="2"/>
  <c r="W81" i="2"/>
  <c r="W49" i="2"/>
  <c r="W20" i="2"/>
  <c r="W75" i="2"/>
  <c r="W50" i="2"/>
  <c r="W45" i="2"/>
  <c r="W65" i="2"/>
  <c r="W10" i="2"/>
  <c r="W88" i="2"/>
  <c r="W24" i="2"/>
  <c r="W31" i="2"/>
  <c r="W19" i="2"/>
  <c r="W71" i="2"/>
  <c r="W80" i="2"/>
  <c r="W47" i="2"/>
  <c r="W54" i="2"/>
  <c r="W62" i="2"/>
  <c r="W56" i="2"/>
  <c r="W28" i="2"/>
  <c r="W82" i="2"/>
  <c r="W57" i="2"/>
  <c r="W51" i="2"/>
  <c r="W78" i="2"/>
  <c r="W15" i="2"/>
  <c r="U34" i="2"/>
  <c r="AA34" i="2" s="1"/>
  <c r="U23" i="2"/>
  <c r="AA23" i="2" s="1"/>
  <c r="S96" i="2"/>
  <c r="W23" i="2" l="1"/>
  <c r="W34" i="2"/>
  <c r="U96" i="2"/>
  <c r="AA96" i="2" l="1"/>
</calcChain>
</file>

<file path=xl/comments1.xml><?xml version="1.0" encoding="utf-8"?>
<comments xmlns="http://schemas.openxmlformats.org/spreadsheetml/2006/main">
  <authors>
    <author>Tys Sniffen</author>
  </authors>
  <commentList>
    <comment ref="T1" authorId="0" shapeId="0">
      <text>
        <r>
          <rPr>
            <b/>
            <sz val="9"/>
            <color indexed="81"/>
            <rFont val="Tahoma"/>
            <family val="2"/>
          </rPr>
          <t>Tys Sniffen:</t>
        </r>
        <r>
          <rPr>
            <sz val="9"/>
            <color indexed="81"/>
            <rFont val="Tahoma"/>
            <family val="2"/>
          </rPr>
          <t xml:space="preserve">
these numbers are 'locked' so that changing a status cell won't affect last year's credit or total, only FY16-17</t>
        </r>
      </text>
    </comment>
  </commentList>
</comments>
</file>

<file path=xl/comments2.xml><?xml version="1.0" encoding="utf-8"?>
<comments xmlns="http://schemas.openxmlformats.org/spreadsheetml/2006/main">
  <authors>
    <author>Tys Sniffen</author>
  </authors>
  <commentList>
    <comment ref="T1" authorId="0" shapeId="0">
      <text>
        <r>
          <rPr>
            <b/>
            <sz val="9"/>
            <color indexed="81"/>
            <rFont val="Tahoma"/>
            <family val="2"/>
          </rPr>
          <t>Tys Sniffen:</t>
        </r>
        <r>
          <rPr>
            <sz val="9"/>
            <color indexed="81"/>
            <rFont val="Tahoma"/>
            <family val="2"/>
          </rPr>
          <t xml:space="preserve">
these numbers are 'locked' so that changing a status cell won't affect last year's credit or total, only FY16-17</t>
        </r>
      </text>
    </comment>
  </commentList>
</comments>
</file>

<file path=xl/sharedStrings.xml><?xml version="1.0" encoding="utf-8"?>
<sst xmlns="http://schemas.openxmlformats.org/spreadsheetml/2006/main" count="1003" uniqueCount="322">
  <si>
    <t>Last</t>
  </si>
  <si>
    <t>First</t>
  </si>
  <si>
    <t>2015-2016 Road Dues PAID</t>
  </si>
  <si>
    <t>Abner</t>
  </si>
  <si>
    <t>Ed</t>
  </si>
  <si>
    <t>Argyle</t>
  </si>
  <si>
    <t>Bruce</t>
  </si>
  <si>
    <t>Barrios/Ferris</t>
  </si>
  <si>
    <t>Stan &amp; Laurie</t>
  </si>
  <si>
    <t>Beetz</t>
  </si>
  <si>
    <t>Brown</t>
  </si>
  <si>
    <t>Michael</t>
  </si>
  <si>
    <t>Camello</t>
  </si>
  <si>
    <t>Carson</t>
  </si>
  <si>
    <t>AJ</t>
  </si>
  <si>
    <t>Cate</t>
  </si>
  <si>
    <t>Susan</t>
  </si>
  <si>
    <t>Chalk</t>
  </si>
  <si>
    <t>John Arthur</t>
  </si>
  <si>
    <t>Chandik</t>
  </si>
  <si>
    <t>Ron &amp; Betty</t>
  </si>
  <si>
    <t>Chleboun</t>
  </si>
  <si>
    <t>Florence</t>
  </si>
  <si>
    <t>Clark</t>
  </si>
  <si>
    <t>Andrew</t>
  </si>
  <si>
    <t>Constantin</t>
  </si>
  <si>
    <t>Mitchel</t>
  </si>
  <si>
    <t>Craytor</t>
  </si>
  <si>
    <t>Rob</t>
  </si>
  <si>
    <t>Daly</t>
  </si>
  <si>
    <t xml:space="preserve">Chris </t>
  </si>
  <si>
    <t>Deer Creek International</t>
  </si>
  <si>
    <t>Dgheim</t>
  </si>
  <si>
    <t>Cynthia</t>
  </si>
  <si>
    <t>DiGiorgio</t>
  </si>
  <si>
    <t>James</t>
  </si>
  <si>
    <t>Evans</t>
  </si>
  <si>
    <t>Lance</t>
  </si>
  <si>
    <t>Favorito</t>
  </si>
  <si>
    <t>Donald &amp; Evelyn</t>
  </si>
  <si>
    <t>Field/Wolf</t>
  </si>
  <si>
    <t>Simon/Christine</t>
  </si>
  <si>
    <t>Fitch</t>
  </si>
  <si>
    <t>Gary C.</t>
  </si>
  <si>
    <t>Foraker</t>
  </si>
  <si>
    <t>Freeman/Kay</t>
  </si>
  <si>
    <t>Kathleen &amp; Hillary</t>
  </si>
  <si>
    <t>Fuji</t>
  </si>
  <si>
    <t>Eric</t>
  </si>
  <si>
    <t>Graves</t>
  </si>
  <si>
    <t>Brent "Jeff"</t>
  </si>
  <si>
    <t>Groysman</t>
  </si>
  <si>
    <t>Misha</t>
  </si>
  <si>
    <t>Gutierrez</t>
  </si>
  <si>
    <t>Manuel</t>
  </si>
  <si>
    <t>Guzman</t>
  </si>
  <si>
    <t>Gregorio and Rose</t>
  </si>
  <si>
    <t>Hall/Metter</t>
  </si>
  <si>
    <t>Harold/Laura</t>
  </si>
  <si>
    <t>Hastings</t>
  </si>
  <si>
    <t>Larry</t>
  </si>
  <si>
    <t>Heath/Armanini</t>
  </si>
  <si>
    <t>Sam &amp; Mark</t>
  </si>
  <si>
    <t>Hoye</t>
  </si>
  <si>
    <t>David C</t>
  </si>
  <si>
    <t>Isaksen</t>
  </si>
  <si>
    <t>Leslie &amp; Nancy</t>
  </si>
  <si>
    <t>Jacobs</t>
  </si>
  <si>
    <t>Joelle</t>
  </si>
  <si>
    <t>Jarvis</t>
  </si>
  <si>
    <t>Kevin</t>
  </si>
  <si>
    <t>Johnson</t>
  </si>
  <si>
    <t>Geoff</t>
  </si>
  <si>
    <t xml:space="preserve">Linda </t>
  </si>
  <si>
    <t>Lafever</t>
  </si>
  <si>
    <t xml:space="preserve">Ixchell </t>
  </si>
  <si>
    <t>Loftis</t>
  </si>
  <si>
    <t>Hollis &amp; Sara</t>
  </si>
  <si>
    <t>Marshall</t>
  </si>
  <si>
    <t>Max</t>
  </si>
  <si>
    <t>McClelland/Feldman</t>
  </si>
  <si>
    <t>James L./Heidi M.</t>
  </si>
  <si>
    <t>McCormick</t>
  </si>
  <si>
    <t>Shanti</t>
  </si>
  <si>
    <t>McGuire</t>
  </si>
  <si>
    <t>Dave &amp; Lisa</t>
  </si>
  <si>
    <t>McMahan</t>
  </si>
  <si>
    <t>Wayne &amp; Debra</t>
  </si>
  <si>
    <t>Merritt</t>
  </si>
  <si>
    <t>Jaime</t>
  </si>
  <si>
    <t>Miller</t>
  </si>
  <si>
    <t>John</t>
  </si>
  <si>
    <t>David</t>
  </si>
  <si>
    <t>Moustirats</t>
  </si>
  <si>
    <t>Charles</t>
  </si>
  <si>
    <t>Jean</t>
  </si>
  <si>
    <t>Nichols</t>
  </si>
  <si>
    <t>Peter</t>
  </si>
  <si>
    <t>Nichter</t>
  </si>
  <si>
    <t>Travis</t>
  </si>
  <si>
    <t>Nieto</t>
  </si>
  <si>
    <t>Guadalupe</t>
  </si>
  <si>
    <t>Norman</t>
  </si>
  <si>
    <t>Joshua</t>
  </si>
  <si>
    <t>O'Neill</t>
  </si>
  <si>
    <t>Bernadette</t>
  </si>
  <si>
    <t>Owen</t>
  </si>
  <si>
    <t>Dominic &amp; Bridget</t>
  </si>
  <si>
    <t>Parnello &amp; Ballestrase</t>
  </si>
  <si>
    <t>Mike &amp; Aldo</t>
  </si>
  <si>
    <t>Pierce</t>
  </si>
  <si>
    <t>Hiram &amp; Arden</t>
  </si>
  <si>
    <t>Prouty</t>
  </si>
  <si>
    <t>William A.</t>
  </si>
  <si>
    <t>Raquelle/Bird</t>
  </si>
  <si>
    <t>Roy-Corbell</t>
  </si>
  <si>
    <t>Jill</t>
  </si>
  <si>
    <t>Sanchez</t>
  </si>
  <si>
    <t>Benigno</t>
  </si>
  <si>
    <t>Byron &amp; Hilda</t>
  </si>
  <si>
    <t>Schulken</t>
  </si>
  <si>
    <t>Jeni &amp; Jeff</t>
  </si>
  <si>
    <t>Schwarzmann/Haagenson</t>
  </si>
  <si>
    <t>Ann/Greg</t>
  </si>
  <si>
    <t>Skiff</t>
  </si>
  <si>
    <t>Patricia</t>
  </si>
  <si>
    <t>Smith</t>
  </si>
  <si>
    <t xml:space="preserve">Dennis </t>
  </si>
  <si>
    <t>Sniffen</t>
  </si>
  <si>
    <t>Tys &amp; Melissa</t>
  </si>
  <si>
    <t>Soni</t>
  </si>
  <si>
    <t>Sajiv</t>
  </si>
  <si>
    <t>Spadaccini</t>
  </si>
  <si>
    <t>Roy</t>
  </si>
  <si>
    <t>Sparks</t>
  </si>
  <si>
    <t>Speck</t>
  </si>
  <si>
    <t>Edward</t>
  </si>
  <si>
    <t>Stedman</t>
  </si>
  <si>
    <t>Zach</t>
  </si>
  <si>
    <t>Stewart, Jr.</t>
  </si>
  <si>
    <t xml:space="preserve">Gordon </t>
  </si>
  <si>
    <t>Stone</t>
  </si>
  <si>
    <t>Ginny</t>
  </si>
  <si>
    <t>Swernofsky</t>
  </si>
  <si>
    <t>Talberg</t>
  </si>
  <si>
    <t>Jonathan</t>
  </si>
  <si>
    <t>Tees</t>
  </si>
  <si>
    <t>Daniel</t>
  </si>
  <si>
    <t>Thompson</t>
  </si>
  <si>
    <t>John Robert</t>
  </si>
  <si>
    <t>Tobin</t>
  </si>
  <si>
    <t>Tomasso</t>
  </si>
  <si>
    <t>Alan</t>
  </si>
  <si>
    <t>Triple Rainbow</t>
  </si>
  <si>
    <t>Tucker</t>
  </si>
  <si>
    <t>Richard</t>
  </si>
  <si>
    <t>Vachher-Gnanathurai</t>
  </si>
  <si>
    <t>Amit and Diana</t>
  </si>
  <si>
    <t>Van Slooten</t>
  </si>
  <si>
    <t>Judith</t>
  </si>
  <si>
    <t>Vanderostyne</t>
  </si>
  <si>
    <t xml:space="preserve">Volpe/Phan </t>
  </si>
  <si>
    <t xml:space="preserve">Marco &amp; Trang </t>
  </si>
  <si>
    <t>Walters</t>
  </si>
  <si>
    <t>Clifford</t>
  </si>
  <si>
    <t>Wang/Botts</t>
  </si>
  <si>
    <t>Richard &amp; Monique</t>
  </si>
  <si>
    <t>Warren</t>
  </si>
  <si>
    <t>Gavin</t>
  </si>
  <si>
    <t>Outstanding Balance as of 3/21/2016</t>
  </si>
  <si>
    <t>Map#</t>
  </si>
  <si>
    <t>All Parcels</t>
  </si>
  <si>
    <t>Legal Status</t>
  </si>
  <si>
    <t>miles</t>
  </si>
  <si>
    <t>2015-16 new charges</t>
  </si>
  <si>
    <t>24, 28</t>
  </si>
  <si>
    <t>089-011-22, 089-021-72</t>
  </si>
  <si>
    <t>dcli</t>
  </si>
  <si>
    <t>R</t>
  </si>
  <si>
    <t>089-011-53</t>
  </si>
  <si>
    <t>089-021-35</t>
  </si>
  <si>
    <t>N</t>
  </si>
  <si>
    <t>089-021-37</t>
  </si>
  <si>
    <t>089-021-10</t>
  </si>
  <si>
    <t>089-011-57</t>
  </si>
  <si>
    <t>Caitlin</t>
  </si>
  <si>
    <t>46, 47</t>
  </si>
  <si>
    <t>088-141-85, 088-141-26</t>
  </si>
  <si>
    <t>089-11-31</t>
  </si>
  <si>
    <t>8, 9</t>
  </si>
  <si>
    <t>088-111-39, 088-111-45</t>
  </si>
  <si>
    <t>088-111-18</t>
  </si>
  <si>
    <t>089-021-69</t>
  </si>
  <si>
    <t>089-021-54</t>
  </si>
  <si>
    <t>088-141-09</t>
  </si>
  <si>
    <t>089-011-58</t>
  </si>
  <si>
    <t>089-041-65</t>
  </si>
  <si>
    <t>089-021-28</t>
  </si>
  <si>
    <t>089-021-12</t>
  </si>
  <si>
    <t>089-021-57</t>
  </si>
  <si>
    <t>089-381-21</t>
  </si>
  <si>
    <t>088-141-80</t>
  </si>
  <si>
    <t>089-011-20</t>
  </si>
  <si>
    <t>55, 45</t>
  </si>
  <si>
    <t>089-021-27, 088-141-84</t>
  </si>
  <si>
    <t>088-141-52</t>
  </si>
  <si>
    <t>089-021-11</t>
  </si>
  <si>
    <t>089-031-15</t>
  </si>
  <si>
    <t>089-021-66</t>
  </si>
  <si>
    <t>089-021-15</t>
  </si>
  <si>
    <t>56, 57, 58, 59</t>
  </si>
  <si>
    <t>089-011-47, 089-011-46, 089-011-45, 089-011-44</t>
  </si>
  <si>
    <t>088-141-15</t>
  </si>
  <si>
    <t>88, 89</t>
  </si>
  <si>
    <t>089-021-55, 089-021-56</t>
  </si>
  <si>
    <t>089-021-67</t>
  </si>
  <si>
    <t>089-381-04</t>
  </si>
  <si>
    <t>089-021-71</t>
  </si>
  <si>
    <t>089-021-53</t>
  </si>
  <si>
    <t>089-021-59</t>
  </si>
  <si>
    <t>089-021-38</t>
  </si>
  <si>
    <t>089-011-64</t>
  </si>
  <si>
    <t>089-011-62</t>
  </si>
  <si>
    <t>089-011-52</t>
  </si>
  <si>
    <t>50, 41, 40</t>
  </si>
  <si>
    <t>089-011-50, 089-011-49, 089-011-48</t>
  </si>
  <si>
    <t>18, 19</t>
  </si>
  <si>
    <t>089-011-60, 089-011-61</t>
  </si>
  <si>
    <t>089-031-20</t>
  </si>
  <si>
    <t>088-141-28</t>
  </si>
  <si>
    <t>089-041-94</t>
  </si>
  <si>
    <t>089-021-13</t>
  </si>
  <si>
    <t>089-041-57</t>
  </si>
  <si>
    <t>089-021-45</t>
  </si>
  <si>
    <t>088-141-31</t>
  </si>
  <si>
    <t xml:space="preserve">Morgan </t>
  </si>
  <si>
    <t>089-531-11</t>
  </si>
  <si>
    <t xml:space="preserve">Moscoe </t>
  </si>
  <si>
    <t>089-531-13</t>
  </si>
  <si>
    <t>088-111-44</t>
  </si>
  <si>
    <t>089-021-51</t>
  </si>
  <si>
    <t>089-021-64</t>
  </si>
  <si>
    <t>088-141-68</t>
  </si>
  <si>
    <t>089-021-22</t>
  </si>
  <si>
    <t>089-021-16</t>
  </si>
  <si>
    <t>140A</t>
  </si>
  <si>
    <t>089-041-93</t>
  </si>
  <si>
    <t>6, 7</t>
  </si>
  <si>
    <t>089-011-34, 089-011-35</t>
  </si>
  <si>
    <t>089-011-03</t>
  </si>
  <si>
    <t>089-011-32</t>
  </si>
  <si>
    <t>089-021-68</t>
  </si>
  <si>
    <t>089-141-69</t>
  </si>
  <si>
    <t>Roberts</t>
  </si>
  <si>
    <t>Courtney</t>
  </si>
  <si>
    <t>089-041-50</t>
  </si>
  <si>
    <t>089-021-60</t>
  </si>
  <si>
    <t>089-011-16</t>
  </si>
  <si>
    <t>089-021-65</t>
  </si>
  <si>
    <t>089-011-51</t>
  </si>
  <si>
    <t>089-011-65</t>
  </si>
  <si>
    <t>089-021-58</t>
  </si>
  <si>
    <t>089-011-30</t>
  </si>
  <si>
    <t>75, 76</t>
  </si>
  <si>
    <t>088-141-29, 088-141-30</t>
  </si>
  <si>
    <t>089-011-66</t>
  </si>
  <si>
    <t>088-141-67</t>
  </si>
  <si>
    <t>088-141-81</t>
  </si>
  <si>
    <t>089-451-01</t>
  </si>
  <si>
    <t>089-031-98</t>
  </si>
  <si>
    <t>089-021-44</t>
  </si>
  <si>
    <t>089-531-03,08</t>
  </si>
  <si>
    <t>11, 15, 16, 21, 2, 3, 4, 5, 10</t>
  </si>
  <si>
    <t>088-111-24, 088-111-43, 088-111-42, 089-011-29, 088-111-36, 088-111-38, 088-111-37, 088-111-35, 088-111-17,089-011-31</t>
  </si>
  <si>
    <t>089-021-70</t>
  </si>
  <si>
    <t>31, 32</t>
  </si>
  <si>
    <t>089-021-47, 089-021-46</t>
  </si>
  <si>
    <t>089-031-24, 089-031-25</t>
  </si>
  <si>
    <t>089-041-45</t>
  </si>
  <si>
    <t>133-135</t>
  </si>
  <si>
    <t>089-531-06,07,10</t>
  </si>
  <si>
    <t>089-381-06</t>
  </si>
  <si>
    <t>089-011-59</t>
  </si>
  <si>
    <t>089-011-04</t>
  </si>
  <si>
    <t>089-011-18</t>
  </si>
  <si>
    <t>089-041-64</t>
  </si>
  <si>
    <t>089-021-20</t>
  </si>
  <si>
    <t>089-021-74</t>
  </si>
  <si>
    <t>089-011-63</t>
  </si>
  <si>
    <t>089-021-14</t>
  </si>
  <si>
    <t>089-021-73</t>
  </si>
  <si>
    <t>Emmanuela &amp; Tom</t>
  </si>
  <si>
    <t>Add'l Renter Cnt</t>
  </si>
  <si>
    <t>fixed cost without 845s</t>
  </si>
  <si>
    <t>charge per mile x miles</t>
  </si>
  <si>
    <t>renters charge</t>
  </si>
  <si>
    <t>fixed cost: 4075/78</t>
  </si>
  <si>
    <t>Fixed costs:</t>
  </si>
  <si>
    <t>mileage based on status (lowers NonRes by .66)</t>
  </si>
  <si>
    <t>Bal 5/21/15 (prev FY)</t>
  </si>
  <si>
    <t>total budget:</t>
  </si>
  <si>
    <t>Discry Budget:</t>
  </si>
  <si>
    <t>budget/ adj total miles:</t>
  </si>
  <si>
    <t>cat.</t>
  </si>
  <si>
    <t>complete bill for 2016-2017: (neg# means credit)</t>
  </si>
  <si>
    <t>recalculated balance (neg # means credit)   [locked #s]</t>
  </si>
  <si>
    <t>n</t>
  </si>
  <si>
    <t>2016-2017 front road charges will be:</t>
  </si>
  <si>
    <t>Outstanding Balance as of 6/25/2016</t>
  </si>
  <si>
    <t>dcli miles</t>
  </si>
  <si>
    <t>total miles</t>
  </si>
  <si>
    <t>2016-2017 DCLI charges will be:</t>
  </si>
  <si>
    <t>front budget charges will be :</t>
  </si>
  <si>
    <t>total 2016-17 charges:</t>
  </si>
  <si>
    <t>credit from last year's redo</t>
  </si>
  <si>
    <t>Deer Creek Intl</t>
  </si>
  <si>
    <t>Extraordinary Use Fee</t>
  </si>
  <si>
    <t>extraordinary USER</t>
  </si>
  <si>
    <t>y</t>
  </si>
  <si>
    <t xml:space="preserve"> recalculated balance (neg # means credit)   [locked #s]</t>
  </si>
  <si>
    <t xml:space="preserve"> </t>
  </si>
  <si>
    <t>Manning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</si>
</sst>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8"/>
      <name val="Arial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i/>
      <u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Arial"/>
      <family val="2"/>
    </font>
    <font>
      <b/>
      <i/>
      <u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u/>
      <sz val="9"/>
      <name val="Arial"/>
      <family val="2"/>
    </font>
    <font>
      <b/>
      <sz val="9"/>
      <color theme="8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name val="Arial"/>
      <family val="2"/>
    </font>
    <font>
      <b/>
      <u/>
      <sz val="8"/>
      <name val="Arial"/>
      <family val="2"/>
    </font>
    <font>
      <b/>
      <u/>
      <sz val="9"/>
      <name val="Calibri"/>
      <family val="2"/>
      <scheme val="minor"/>
    </font>
    <font>
      <b/>
      <i/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7" fillId="0" borderId="0" xfId="0" applyFont="1" applyFill="1" applyAlignment="1">
      <alignment horizontal="left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1" fontId="8" fillId="0" borderId="0" xfId="0" applyNumberFormat="1" applyFont="1" applyBorder="1" applyAlignment="1">
      <alignment horizontal="center" vertical="top"/>
    </xf>
    <xf numFmtId="1" fontId="8" fillId="0" borderId="0" xfId="0" applyNumberFormat="1" applyFont="1" applyFill="1" applyBorder="1" applyAlignment="1">
      <alignment horizontal="center" vertical="top"/>
    </xf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 vertical="top"/>
    </xf>
    <xf numFmtId="1" fontId="6" fillId="0" borderId="0" xfId="0" applyNumberFormat="1" applyFont="1" applyFill="1" applyAlignment="1">
      <alignment horizontal="left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1" fontId="10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top"/>
    </xf>
    <xf numFmtId="1" fontId="10" fillId="0" borderId="0" xfId="0" applyNumberFormat="1" applyFont="1" applyBorder="1" applyAlignment="1">
      <alignment horizontal="center" vertical="top"/>
    </xf>
    <xf numFmtId="0" fontId="8" fillId="0" borderId="0" xfId="0" applyFont="1" applyFill="1" applyAlignment="1">
      <alignment horizontal="center" wrapText="1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8" fillId="0" borderId="0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/>
    </xf>
    <xf numFmtId="0" fontId="0" fillId="0" borderId="0" xfId="0" applyAlignment="1"/>
    <xf numFmtId="0" fontId="14" fillId="2" borderId="2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1" fontId="15" fillId="0" borderId="0" xfId="0" applyNumberFormat="1" applyFont="1" applyBorder="1" applyAlignment="1">
      <alignment horizontal="center" vertical="top"/>
    </xf>
    <xf numFmtId="1" fontId="15" fillId="3" borderId="1" xfId="0" applyNumberFormat="1" applyFont="1" applyFill="1" applyBorder="1" applyAlignment="1">
      <alignment horizontal="center" vertical="top"/>
    </xf>
    <xf numFmtId="1" fontId="16" fillId="0" borderId="0" xfId="0" applyNumberFormat="1" applyFont="1" applyBorder="1" applyAlignment="1">
      <alignment horizontal="center" vertical="top"/>
    </xf>
    <xf numFmtId="1" fontId="16" fillId="3" borderId="1" xfId="0" applyNumberFormat="1" applyFont="1" applyFill="1" applyBorder="1" applyAlignment="1">
      <alignment horizontal="center" vertical="top"/>
    </xf>
    <xf numFmtId="1" fontId="16" fillId="0" borderId="0" xfId="0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/>
    </xf>
    <xf numFmtId="0" fontId="13" fillId="0" borderId="0" xfId="0" applyFont="1"/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21" fillId="0" borderId="0" xfId="0" applyFont="1" applyFill="1" applyAlignment="1">
      <alignment horizontal="left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Alignment="1">
      <alignment horizontal="center" wrapText="1"/>
    </xf>
    <xf numFmtId="1" fontId="20" fillId="0" borderId="0" xfId="0" applyNumberFormat="1" applyFont="1" applyBorder="1" applyAlignment="1">
      <alignment horizontal="center" vertical="top"/>
    </xf>
    <xf numFmtId="1" fontId="20" fillId="0" borderId="0" xfId="0" applyNumberFormat="1" applyFont="1" applyFill="1" applyBorder="1" applyAlignment="1">
      <alignment horizontal="center" vertical="top"/>
    </xf>
    <xf numFmtId="2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22" fillId="4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3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Alignment="1">
      <alignment horizontal="center" wrapText="1"/>
    </xf>
    <xf numFmtId="1" fontId="23" fillId="0" borderId="0" xfId="0" applyNumberFormat="1" applyFont="1" applyBorder="1" applyAlignment="1">
      <alignment horizontal="center" vertical="top"/>
    </xf>
    <xf numFmtId="1" fontId="23" fillId="0" borderId="0" xfId="0" applyNumberFormat="1" applyFont="1" applyFill="1" applyBorder="1" applyAlignment="1">
      <alignment horizontal="center" vertical="top"/>
    </xf>
    <xf numFmtId="1" fontId="19" fillId="0" borderId="0" xfId="0" applyNumberFormat="1" applyFont="1" applyAlignment="1">
      <alignment horizontal="center" vertical="center"/>
    </xf>
    <xf numFmtId="1" fontId="24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8" fillId="0" borderId="0" xfId="0" applyFont="1" applyBorder="1" applyAlignment="1">
      <alignment horizontal="center" vertical="top"/>
    </xf>
    <xf numFmtId="0" fontId="20" fillId="0" borderId="0" xfId="0" applyFont="1" applyFill="1" applyAlignment="1">
      <alignment horizontal="center" wrapText="1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Alignment="1">
      <alignment horizontal="center" wrapText="1"/>
    </xf>
    <xf numFmtId="1" fontId="19" fillId="0" borderId="0" xfId="0" applyNumberFormat="1" applyFont="1" applyFill="1" applyAlignment="1">
      <alignment horizontal="center" vertical="center"/>
    </xf>
    <xf numFmtId="2" fontId="20" fillId="0" borderId="0" xfId="0" applyNumberFormat="1" applyFont="1" applyBorder="1" applyAlignment="1">
      <alignment horizontal="center" vertical="top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wrapText="1"/>
    </xf>
    <xf numFmtId="0" fontId="20" fillId="0" borderId="0" xfId="0" applyFont="1" applyAlignment="1">
      <alignment wrapText="1"/>
    </xf>
    <xf numFmtId="0" fontId="7" fillId="0" borderId="0" xfId="0" applyFont="1" applyFill="1" applyAlignment="1">
      <alignment horizontal="left"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6"/>
  <sheetViews>
    <sheetView tabSelected="1" zoomScaleNormal="100" workbookViewId="0">
      <selection activeCell="P91" sqref="P91"/>
    </sheetView>
  </sheetViews>
  <sheetFormatPr defaultRowHeight="12" x14ac:dyDescent="0.25"/>
  <cols>
    <col min="1" max="1" width="16.6640625" style="52" customWidth="1"/>
    <col min="2" max="2" width="16.6640625" style="51" customWidth="1"/>
    <col min="3" max="3" width="10.88671875" style="51" customWidth="1"/>
    <col min="4" max="4" width="8.44140625" style="52" customWidth="1"/>
    <col min="5" max="5" width="10.6640625" style="52" customWidth="1"/>
    <col min="6" max="6" width="5.21875" style="52" customWidth="1"/>
    <col min="7" max="7" width="5.109375" style="52" customWidth="1"/>
    <col min="8" max="8" width="5.88671875" style="52" customWidth="1"/>
    <col min="9" max="9" width="5.33203125" style="52" customWidth="1"/>
    <col min="10" max="10" width="5.44140625" style="54" customWidth="1"/>
    <col min="11" max="11" width="8.88671875" style="52" customWidth="1"/>
    <col min="12" max="12" width="8.33203125" style="53" customWidth="1"/>
    <col min="13" max="13" width="8.88671875" style="52" customWidth="1"/>
    <col min="14" max="14" width="10.33203125" style="52" bestFit="1" customWidth="1"/>
    <col min="15" max="15" width="8.88671875" style="52" customWidth="1"/>
    <col min="16" max="16" width="8.44140625" style="52" customWidth="1"/>
    <col min="17" max="17" width="8.21875" style="52" customWidth="1"/>
    <col min="18" max="18" width="5.21875" style="52" customWidth="1"/>
    <col min="19" max="19" width="6" style="52" customWidth="1"/>
    <col min="20" max="20" width="12.5546875" style="52" customWidth="1"/>
    <col min="21" max="21" width="7.21875" style="52" customWidth="1"/>
    <col min="22" max="25" width="6.6640625" style="52" customWidth="1"/>
    <col min="26" max="26" width="7.6640625" style="52" customWidth="1"/>
    <col min="27" max="27" width="14.6640625" style="53" customWidth="1"/>
    <col min="28" max="16384" width="8.88671875" style="52"/>
  </cols>
  <sheetData>
    <row r="1" spans="1:27" s="49" customFormat="1" ht="70.8" customHeight="1" x14ac:dyDescent="0.2">
      <c r="A1" s="45"/>
      <c r="B1" s="46" t="s">
        <v>0</v>
      </c>
      <c r="C1" s="46" t="s">
        <v>1</v>
      </c>
      <c r="D1" s="47" t="s">
        <v>170</v>
      </c>
      <c r="E1" s="47" t="s">
        <v>171</v>
      </c>
      <c r="F1" s="47" t="s">
        <v>172</v>
      </c>
      <c r="G1" s="47" t="s">
        <v>303</v>
      </c>
      <c r="H1" s="47" t="s">
        <v>309</v>
      </c>
      <c r="I1" s="47" t="s">
        <v>310</v>
      </c>
      <c r="J1" s="47" t="s">
        <v>292</v>
      </c>
      <c r="K1" s="47" t="s">
        <v>299</v>
      </c>
      <c r="L1" s="47" t="s">
        <v>174</v>
      </c>
      <c r="M1" s="47" t="s">
        <v>2</v>
      </c>
      <c r="N1" s="47" t="s">
        <v>308</v>
      </c>
      <c r="O1" s="47" t="s">
        <v>296</v>
      </c>
      <c r="P1" s="76" t="s">
        <v>298</v>
      </c>
      <c r="Q1" s="77" t="s">
        <v>293</v>
      </c>
      <c r="R1" s="77" t="s">
        <v>294</v>
      </c>
      <c r="S1" s="78" t="s">
        <v>295</v>
      </c>
      <c r="T1" s="48" t="s">
        <v>319</v>
      </c>
      <c r="U1" s="47" t="s">
        <v>311</v>
      </c>
      <c r="V1" s="48" t="s">
        <v>312</v>
      </c>
      <c r="W1" s="47" t="s">
        <v>313</v>
      </c>
      <c r="X1" s="47" t="s">
        <v>317</v>
      </c>
      <c r="Y1" s="47" t="s">
        <v>316</v>
      </c>
      <c r="Z1" s="48" t="s">
        <v>314</v>
      </c>
      <c r="AA1" s="47" t="s">
        <v>304</v>
      </c>
    </row>
    <row r="2" spans="1:27" x14ac:dyDescent="0.25">
      <c r="A2" s="50" t="s">
        <v>297</v>
      </c>
      <c r="B2" s="51" t="s">
        <v>34</v>
      </c>
      <c r="C2" s="51" t="s">
        <v>35</v>
      </c>
      <c r="D2" s="52">
        <v>151</v>
      </c>
      <c r="E2" s="51" t="s">
        <v>200</v>
      </c>
      <c r="F2" s="52">
        <v>845</v>
      </c>
      <c r="G2" s="52" t="s">
        <v>181</v>
      </c>
      <c r="H2" s="53">
        <v>0</v>
      </c>
      <c r="I2" s="53">
        <v>0.7</v>
      </c>
      <c r="K2" s="55"/>
      <c r="L2" s="56">
        <v>38</v>
      </c>
      <c r="N2" s="55">
        <v>38.098809953119371</v>
      </c>
      <c r="O2" s="55">
        <f t="shared" ref="O2:O33" si="0">$A$3/77</f>
        <v>51.948051948051948</v>
      </c>
      <c r="P2" s="57">
        <f t="shared" ref="P2:P33" si="1">IF(G2="R",H2, IF(G2="N",(H2*0.66)))</f>
        <v>0</v>
      </c>
      <c r="Q2" s="58">
        <f t="shared" ref="Q2:Q21" si="2">IF(F2="dcli",O2,IF(F2="845",$A$24,))</f>
        <v>0</v>
      </c>
      <c r="R2" s="58">
        <f t="shared" ref="R2:R33" si="3">$A$10*P2</f>
        <v>0</v>
      </c>
      <c r="S2" s="58">
        <f t="shared" ref="S2:S33" si="4">J2*R2</f>
        <v>0</v>
      </c>
      <c r="T2" s="55">
        <v>38.098809953119371</v>
      </c>
      <c r="U2" s="58">
        <f t="shared" ref="U2:U33" si="5">(P2*$A$10)+Q2+S2</f>
        <v>0</v>
      </c>
      <c r="V2" s="55">
        <f>'front-budget'!S2</f>
        <v>44.157002676181911</v>
      </c>
      <c r="W2" s="55">
        <f>U2+V2</f>
        <v>44.157002676181911</v>
      </c>
      <c r="X2" s="55"/>
      <c r="Y2" s="55">
        <f>IF(X2="",0, IF(X2="Y",(I2*320)))</f>
        <v>0</v>
      </c>
      <c r="Z2" s="55">
        <f t="shared" ref="Z2:Z33" si="6">N2-T2</f>
        <v>0</v>
      </c>
      <c r="AA2" s="56">
        <f>U2+T2+V2+Y2</f>
        <v>82.255812629301289</v>
      </c>
    </row>
    <row r="3" spans="1:27" x14ac:dyDescent="0.25">
      <c r="A3" s="59">
        <v>4000</v>
      </c>
      <c r="B3" s="51" t="s">
        <v>59</v>
      </c>
      <c r="C3" s="51" t="s">
        <v>60</v>
      </c>
      <c r="D3" s="52">
        <v>154</v>
      </c>
      <c r="E3" s="51" t="s">
        <v>216</v>
      </c>
      <c r="F3" s="52">
        <v>845</v>
      </c>
      <c r="G3" s="52" t="s">
        <v>178</v>
      </c>
      <c r="H3" s="52">
        <v>0</v>
      </c>
      <c r="I3" s="52">
        <v>0.4</v>
      </c>
      <c r="K3" s="55"/>
      <c r="L3" s="56">
        <v>0</v>
      </c>
      <c r="M3" s="52">
        <v>15</v>
      </c>
      <c r="N3" s="55">
        <v>-0.1470579603815203</v>
      </c>
      <c r="O3" s="55">
        <f t="shared" si="0"/>
        <v>51.948051948051948</v>
      </c>
      <c r="P3" s="57">
        <f t="shared" si="1"/>
        <v>0</v>
      </c>
      <c r="Q3" s="58">
        <f t="shared" si="2"/>
        <v>0</v>
      </c>
      <c r="R3" s="58">
        <f t="shared" si="3"/>
        <v>0</v>
      </c>
      <c r="S3" s="58">
        <f t="shared" si="4"/>
        <v>0</v>
      </c>
      <c r="T3" s="55">
        <v>-0.1470579603815203</v>
      </c>
      <c r="U3" s="58">
        <f t="shared" si="5"/>
        <v>0</v>
      </c>
      <c r="V3" s="55">
        <f>'front-budget'!S3</f>
        <v>38.231171148209448</v>
      </c>
      <c r="W3" s="55">
        <f t="shared" ref="W3:W66" si="7">U3+V3</f>
        <v>38.231171148209448</v>
      </c>
      <c r="X3" s="55"/>
      <c r="Y3" s="55">
        <f t="shared" ref="Y3:Y66" si="8">IF(X3="",0, IF(X3="Y",(I3*320)))</f>
        <v>0</v>
      </c>
      <c r="Z3" s="55">
        <f t="shared" si="6"/>
        <v>0</v>
      </c>
      <c r="AA3" s="56">
        <f t="shared" ref="AA3:AA66" si="9">U3+T3+V3+Y3</f>
        <v>38.084113187827924</v>
      </c>
    </row>
    <row r="4" spans="1:27" x14ac:dyDescent="0.25">
      <c r="A4" s="60"/>
      <c r="B4" s="51" t="s">
        <v>67</v>
      </c>
      <c r="C4" s="51" t="s">
        <v>68</v>
      </c>
      <c r="D4" s="52">
        <v>109</v>
      </c>
      <c r="E4" s="51" t="s">
        <v>220</v>
      </c>
      <c r="F4" s="52">
        <v>845</v>
      </c>
      <c r="G4" s="52" t="s">
        <v>181</v>
      </c>
      <c r="H4" s="53">
        <v>0</v>
      </c>
      <c r="I4" s="53">
        <v>0.7</v>
      </c>
      <c r="K4" s="55"/>
      <c r="L4" s="56"/>
      <c r="M4" s="52">
        <v>22</v>
      </c>
      <c r="N4" s="55">
        <v>3.2868672046788561E-3</v>
      </c>
      <c r="O4" s="55">
        <f t="shared" si="0"/>
        <v>51.948051948051948</v>
      </c>
      <c r="P4" s="57">
        <f t="shared" si="1"/>
        <v>0</v>
      </c>
      <c r="Q4" s="58">
        <f t="shared" si="2"/>
        <v>0</v>
      </c>
      <c r="R4" s="58">
        <f t="shared" si="3"/>
        <v>0</v>
      </c>
      <c r="S4" s="58">
        <f t="shared" si="4"/>
        <v>0</v>
      </c>
      <c r="T4" s="55">
        <v>3.2868672046788561E-3</v>
      </c>
      <c r="U4" s="58">
        <f t="shared" si="5"/>
        <v>0</v>
      </c>
      <c r="V4" s="55">
        <f>'front-budget'!S4</f>
        <v>44.157002676181911</v>
      </c>
      <c r="W4" s="55">
        <f t="shared" si="7"/>
        <v>44.157002676181911</v>
      </c>
      <c r="X4" s="55"/>
      <c r="Y4" s="55">
        <f t="shared" si="8"/>
        <v>0</v>
      </c>
      <c r="Z4" s="55">
        <f t="shared" si="6"/>
        <v>0</v>
      </c>
      <c r="AA4" s="56">
        <f t="shared" si="9"/>
        <v>44.16028954338659</v>
      </c>
    </row>
    <row r="5" spans="1:27" x14ac:dyDescent="0.25">
      <c r="A5" s="50" t="s">
        <v>301</v>
      </c>
      <c r="B5" s="51" t="s">
        <v>82</v>
      </c>
      <c r="C5" s="51" t="s">
        <v>83</v>
      </c>
      <c r="D5" s="52">
        <v>140</v>
      </c>
      <c r="E5" s="51" t="s">
        <v>230</v>
      </c>
      <c r="F5" s="52">
        <v>845</v>
      </c>
      <c r="G5" s="52" t="s">
        <v>178</v>
      </c>
      <c r="H5" s="53">
        <v>0</v>
      </c>
      <c r="I5" s="53">
        <v>1.2</v>
      </c>
      <c r="K5" s="55"/>
      <c r="L5" s="56"/>
      <c r="M5" s="52">
        <v>34</v>
      </c>
      <c r="N5" s="55">
        <v>-7.9471753484980923E-2</v>
      </c>
      <c r="O5" s="55">
        <f t="shared" si="0"/>
        <v>51.948051948051948</v>
      </c>
      <c r="P5" s="57">
        <f t="shared" si="1"/>
        <v>0</v>
      </c>
      <c r="Q5" s="58">
        <f t="shared" si="2"/>
        <v>0</v>
      </c>
      <c r="R5" s="58">
        <f t="shared" si="3"/>
        <v>0</v>
      </c>
      <c r="S5" s="58">
        <f t="shared" si="4"/>
        <v>0</v>
      </c>
      <c r="T5" s="55">
        <v>-7.9471753484980923E-2</v>
      </c>
      <c r="U5" s="58">
        <f t="shared" si="5"/>
        <v>0</v>
      </c>
      <c r="V5" s="55">
        <f>'front-budget'!S5</f>
        <v>114.69351344462835</v>
      </c>
      <c r="W5" s="55">
        <f t="shared" si="7"/>
        <v>114.69351344462835</v>
      </c>
      <c r="X5" s="55"/>
      <c r="Y5" s="55">
        <f t="shared" si="8"/>
        <v>0</v>
      </c>
      <c r="Z5" s="55">
        <f t="shared" si="6"/>
        <v>0</v>
      </c>
      <c r="AA5" s="56">
        <f t="shared" si="9"/>
        <v>114.61404169114337</v>
      </c>
    </row>
    <row r="6" spans="1:27" x14ac:dyDescent="0.25">
      <c r="A6" s="59">
        <v>31520</v>
      </c>
      <c r="B6" s="51" t="s">
        <v>86</v>
      </c>
      <c r="C6" s="51" t="s">
        <v>87</v>
      </c>
      <c r="D6" s="52">
        <v>145</v>
      </c>
      <c r="E6" s="51" t="s">
        <v>232</v>
      </c>
      <c r="F6" s="52">
        <v>845</v>
      </c>
      <c r="G6" s="52" t="s">
        <v>178</v>
      </c>
      <c r="H6" s="53">
        <v>0</v>
      </c>
      <c r="I6" s="53">
        <v>1.2</v>
      </c>
      <c r="K6" s="55"/>
      <c r="L6" s="56"/>
      <c r="N6" s="55">
        <v>3280.920528246515</v>
      </c>
      <c r="O6" s="55">
        <f t="shared" si="0"/>
        <v>51.948051948051948</v>
      </c>
      <c r="P6" s="57">
        <f t="shared" si="1"/>
        <v>0</v>
      </c>
      <c r="Q6" s="58">
        <f t="shared" si="2"/>
        <v>0</v>
      </c>
      <c r="R6" s="58">
        <f t="shared" si="3"/>
        <v>0</v>
      </c>
      <c r="S6" s="58">
        <f t="shared" si="4"/>
        <v>0</v>
      </c>
      <c r="T6" s="55">
        <v>3280.920528246515</v>
      </c>
      <c r="U6" s="58">
        <f t="shared" si="5"/>
        <v>0</v>
      </c>
      <c r="V6" s="55">
        <f>'front-budget'!S6</f>
        <v>75.697718873454718</v>
      </c>
      <c r="W6" s="55">
        <f t="shared" si="7"/>
        <v>75.697718873454718</v>
      </c>
      <c r="X6" s="55"/>
      <c r="Y6" s="55">
        <f t="shared" si="8"/>
        <v>0</v>
      </c>
      <c r="Z6" s="55">
        <f t="shared" si="6"/>
        <v>0</v>
      </c>
      <c r="AA6" s="56">
        <f t="shared" si="9"/>
        <v>3356.6182471199695</v>
      </c>
    </row>
    <row r="7" spans="1:27" x14ac:dyDescent="0.25">
      <c r="A7" s="60"/>
      <c r="B7" s="51" t="s">
        <v>235</v>
      </c>
      <c r="C7" s="51" t="s">
        <v>11</v>
      </c>
      <c r="D7" s="52">
        <v>136</v>
      </c>
      <c r="E7" s="51" t="s">
        <v>236</v>
      </c>
      <c r="F7" s="52">
        <v>845</v>
      </c>
      <c r="G7" s="52" t="s">
        <v>181</v>
      </c>
      <c r="H7" s="53">
        <v>0</v>
      </c>
      <c r="I7" s="53">
        <v>0.7</v>
      </c>
      <c r="K7" s="55"/>
      <c r="L7" s="56"/>
      <c r="N7" s="55">
        <v>27.003286867204679</v>
      </c>
      <c r="O7" s="55">
        <f t="shared" si="0"/>
        <v>51.948051948051948</v>
      </c>
      <c r="P7" s="57">
        <f t="shared" si="1"/>
        <v>0</v>
      </c>
      <c r="Q7" s="58">
        <f t="shared" si="2"/>
        <v>0</v>
      </c>
      <c r="R7" s="58">
        <f t="shared" si="3"/>
        <v>0</v>
      </c>
      <c r="S7" s="58">
        <f t="shared" si="4"/>
        <v>0</v>
      </c>
      <c r="T7" s="55">
        <v>27.003286867204679</v>
      </c>
      <c r="U7" s="58">
        <f t="shared" si="5"/>
        <v>0</v>
      </c>
      <c r="V7" s="55">
        <f>'front-budget'!S7</f>
        <v>44.157002676181911</v>
      </c>
      <c r="W7" s="55">
        <f t="shared" si="7"/>
        <v>44.157002676181911</v>
      </c>
      <c r="X7" s="55"/>
      <c r="Y7" s="55">
        <f t="shared" si="8"/>
        <v>0</v>
      </c>
      <c r="Z7" s="55">
        <f t="shared" si="6"/>
        <v>0</v>
      </c>
      <c r="AA7" s="56">
        <f t="shared" si="9"/>
        <v>71.160289543386597</v>
      </c>
    </row>
    <row r="8" spans="1:27" ht="13.8" customHeight="1" x14ac:dyDescent="0.25">
      <c r="A8" s="79" t="s">
        <v>302</v>
      </c>
      <c r="B8" s="61" t="s">
        <v>237</v>
      </c>
      <c r="C8" s="61" t="s">
        <v>92</v>
      </c>
      <c r="D8" s="62">
        <v>149</v>
      </c>
      <c r="E8" s="61" t="s">
        <v>238</v>
      </c>
      <c r="F8" s="62">
        <v>845</v>
      </c>
      <c r="G8" s="62" t="s">
        <v>178</v>
      </c>
      <c r="H8" s="63">
        <v>0</v>
      </c>
      <c r="I8" s="53">
        <v>1.2</v>
      </c>
      <c r="J8" s="64"/>
      <c r="K8" s="65"/>
      <c r="L8" s="66"/>
      <c r="M8" s="62">
        <v>34</v>
      </c>
      <c r="N8" s="65">
        <v>0</v>
      </c>
      <c r="O8" s="65">
        <f t="shared" si="0"/>
        <v>51.948051948051948</v>
      </c>
      <c r="P8" s="57">
        <f t="shared" si="1"/>
        <v>0</v>
      </c>
      <c r="Q8" s="67">
        <f t="shared" si="2"/>
        <v>0</v>
      </c>
      <c r="R8" s="67">
        <f t="shared" si="3"/>
        <v>0</v>
      </c>
      <c r="S8" s="67">
        <f t="shared" si="4"/>
        <v>0</v>
      </c>
      <c r="T8" s="65">
        <v>0</v>
      </c>
      <c r="U8" s="67">
        <f t="shared" si="5"/>
        <v>0</v>
      </c>
      <c r="V8" s="65">
        <f>'front-budget'!S8</f>
        <v>114.69351344462835</v>
      </c>
      <c r="W8" s="55">
        <f t="shared" si="7"/>
        <v>114.69351344462835</v>
      </c>
      <c r="X8" s="55" t="s">
        <v>318</v>
      </c>
      <c r="Y8" s="55">
        <f t="shared" si="8"/>
        <v>384</v>
      </c>
      <c r="Z8" s="55">
        <f t="shared" si="6"/>
        <v>0</v>
      </c>
      <c r="AA8" s="56">
        <f t="shared" si="9"/>
        <v>498.69351344462837</v>
      </c>
    </row>
    <row r="9" spans="1:27" x14ac:dyDescent="0.25">
      <c r="A9" s="80"/>
      <c r="B9" s="51" t="s">
        <v>104</v>
      </c>
      <c r="C9" s="51" t="s">
        <v>105</v>
      </c>
      <c r="D9" s="52" t="s">
        <v>245</v>
      </c>
      <c r="E9" s="51" t="s">
        <v>246</v>
      </c>
      <c r="F9" s="52">
        <v>845</v>
      </c>
      <c r="G9" s="52" t="s">
        <v>178</v>
      </c>
      <c r="H9" s="53">
        <v>0</v>
      </c>
      <c r="I9" s="53">
        <v>1.2</v>
      </c>
      <c r="K9" s="55"/>
      <c r="L9" s="56"/>
      <c r="N9" s="55">
        <v>38.920528246515019</v>
      </c>
      <c r="O9" s="55">
        <f t="shared" si="0"/>
        <v>51.948051948051948</v>
      </c>
      <c r="P9" s="57">
        <f t="shared" si="1"/>
        <v>0</v>
      </c>
      <c r="Q9" s="58">
        <f t="shared" si="2"/>
        <v>0</v>
      </c>
      <c r="R9" s="58">
        <f t="shared" si="3"/>
        <v>0</v>
      </c>
      <c r="S9" s="58">
        <f t="shared" si="4"/>
        <v>0</v>
      </c>
      <c r="T9" s="55">
        <v>38.920528246515019</v>
      </c>
      <c r="U9" s="58">
        <f t="shared" si="5"/>
        <v>0</v>
      </c>
      <c r="V9" s="55">
        <f>'front-budget'!S9</f>
        <v>114.69351344462835</v>
      </c>
      <c r="W9" s="55">
        <f t="shared" si="7"/>
        <v>114.69351344462835</v>
      </c>
      <c r="X9" s="55"/>
      <c r="Y9" s="55">
        <f t="shared" si="8"/>
        <v>0</v>
      </c>
      <c r="Z9" s="55">
        <f t="shared" si="6"/>
        <v>0</v>
      </c>
      <c r="AA9" s="56">
        <f t="shared" si="9"/>
        <v>153.61404169114337</v>
      </c>
    </row>
    <row r="10" spans="1:27" x14ac:dyDescent="0.25">
      <c r="A10" s="68">
        <f>A6/P96</f>
        <v>298.28147475206293</v>
      </c>
      <c r="B10" s="51" t="s">
        <v>253</v>
      </c>
      <c r="C10" s="51" t="s">
        <v>254</v>
      </c>
      <c r="D10" s="52">
        <v>147</v>
      </c>
      <c r="E10" s="51" t="s">
        <v>255</v>
      </c>
      <c r="F10" s="52">
        <v>845</v>
      </c>
      <c r="G10" s="52" t="s">
        <v>181</v>
      </c>
      <c r="H10" s="53">
        <v>0</v>
      </c>
      <c r="I10" s="53">
        <v>1.2</v>
      </c>
      <c r="K10" s="55"/>
      <c r="L10" s="56"/>
      <c r="N10" s="55">
        <v>-0.4781048720254546</v>
      </c>
      <c r="O10" s="55">
        <f t="shared" si="0"/>
        <v>51.948051948051948</v>
      </c>
      <c r="P10" s="57">
        <f t="shared" si="1"/>
        <v>0</v>
      </c>
      <c r="Q10" s="58">
        <f t="shared" si="2"/>
        <v>0</v>
      </c>
      <c r="R10" s="58">
        <f t="shared" si="3"/>
        <v>0</v>
      </c>
      <c r="S10" s="58">
        <f t="shared" si="4"/>
        <v>0</v>
      </c>
      <c r="T10" s="55">
        <v>-0.4781048720254546</v>
      </c>
      <c r="U10" s="58">
        <f t="shared" si="5"/>
        <v>0</v>
      </c>
      <c r="V10" s="55">
        <f>'front-budget'!S10</f>
        <v>75.697718873454718</v>
      </c>
      <c r="W10" s="55">
        <f t="shared" si="7"/>
        <v>75.697718873454718</v>
      </c>
      <c r="X10" s="55"/>
      <c r="Y10" s="55">
        <f t="shared" si="8"/>
        <v>0</v>
      </c>
      <c r="Z10" s="55">
        <f t="shared" si="6"/>
        <v>0</v>
      </c>
      <c r="AA10" s="56">
        <f t="shared" si="9"/>
        <v>75.219614001429264</v>
      </c>
    </row>
    <row r="11" spans="1:27" x14ac:dyDescent="0.25">
      <c r="A11" s="60"/>
      <c r="B11" s="51" t="s">
        <v>134</v>
      </c>
      <c r="C11" s="51" t="s">
        <v>48</v>
      </c>
      <c r="D11" s="52">
        <v>138</v>
      </c>
      <c r="E11" s="51" t="s">
        <v>268</v>
      </c>
      <c r="F11" s="52">
        <v>845</v>
      </c>
      <c r="G11" s="52" t="s">
        <v>181</v>
      </c>
      <c r="H11" s="53">
        <v>0</v>
      </c>
      <c r="I11" s="53">
        <v>0.7</v>
      </c>
      <c r="K11" s="55"/>
      <c r="L11" s="56"/>
      <c r="N11" s="55">
        <v>38.098809953119371</v>
      </c>
      <c r="O11" s="55">
        <f t="shared" si="0"/>
        <v>51.948051948051948</v>
      </c>
      <c r="P11" s="57">
        <f t="shared" si="1"/>
        <v>0</v>
      </c>
      <c r="Q11" s="58">
        <f t="shared" si="2"/>
        <v>0</v>
      </c>
      <c r="R11" s="58">
        <f t="shared" si="3"/>
        <v>0</v>
      </c>
      <c r="S11" s="58">
        <f t="shared" si="4"/>
        <v>0</v>
      </c>
      <c r="T11" s="55">
        <v>38.098809953119371</v>
      </c>
      <c r="U11" s="58">
        <f t="shared" si="5"/>
        <v>0</v>
      </c>
      <c r="V11" s="55">
        <f>'front-budget'!S11</f>
        <v>44.157002676181911</v>
      </c>
      <c r="W11" s="55">
        <f t="shared" si="7"/>
        <v>44.157002676181911</v>
      </c>
      <c r="X11" s="55"/>
      <c r="Y11" s="55">
        <f t="shared" si="8"/>
        <v>0</v>
      </c>
      <c r="Z11" s="55">
        <f t="shared" si="6"/>
        <v>0</v>
      </c>
      <c r="AA11" s="56">
        <f t="shared" si="9"/>
        <v>82.255812629301289</v>
      </c>
    </row>
    <row r="12" spans="1:27" s="62" customFormat="1" x14ac:dyDescent="0.25">
      <c r="A12" s="60"/>
      <c r="B12" s="51" t="s">
        <v>139</v>
      </c>
      <c r="C12" s="51" t="s">
        <v>140</v>
      </c>
      <c r="D12" s="52">
        <v>128129</v>
      </c>
      <c r="E12" s="51" t="s">
        <v>271</v>
      </c>
      <c r="F12" s="52">
        <v>845</v>
      </c>
      <c r="G12" s="52" t="s">
        <v>178</v>
      </c>
      <c r="H12" s="53">
        <v>0</v>
      </c>
      <c r="I12" s="53">
        <v>0.7</v>
      </c>
      <c r="J12" s="54"/>
      <c r="K12" s="55"/>
      <c r="L12" s="56"/>
      <c r="M12" s="52"/>
      <c r="N12" s="55">
        <v>364.00328686720468</v>
      </c>
      <c r="O12" s="55">
        <f t="shared" si="0"/>
        <v>51.948051948051948</v>
      </c>
      <c r="P12" s="57">
        <f t="shared" si="1"/>
        <v>0</v>
      </c>
      <c r="Q12" s="58">
        <f t="shared" si="2"/>
        <v>0</v>
      </c>
      <c r="R12" s="58">
        <f t="shared" si="3"/>
        <v>0</v>
      </c>
      <c r="S12" s="58">
        <f t="shared" si="4"/>
        <v>0</v>
      </c>
      <c r="T12" s="55">
        <v>364.00328686720468</v>
      </c>
      <c r="U12" s="58">
        <f t="shared" si="5"/>
        <v>0</v>
      </c>
      <c r="V12" s="55">
        <f>'front-budget'!S12</f>
        <v>66.904549509366532</v>
      </c>
      <c r="W12" s="55">
        <f t="shared" si="7"/>
        <v>66.904549509366532</v>
      </c>
      <c r="X12" s="55"/>
      <c r="Y12" s="55">
        <f t="shared" si="8"/>
        <v>0</v>
      </c>
      <c r="Z12" s="55">
        <f t="shared" si="6"/>
        <v>0</v>
      </c>
      <c r="AA12" s="56">
        <f t="shared" si="9"/>
        <v>430.9078363765712</v>
      </c>
    </row>
    <row r="13" spans="1:27" x14ac:dyDescent="0.25">
      <c r="A13" s="69"/>
      <c r="B13" s="51" t="s">
        <v>148</v>
      </c>
      <c r="C13" s="51" t="s">
        <v>149</v>
      </c>
      <c r="D13" s="52">
        <v>139</v>
      </c>
      <c r="E13" s="51" t="s">
        <v>278</v>
      </c>
      <c r="F13" s="52">
        <v>845</v>
      </c>
      <c r="G13" s="52" t="s">
        <v>181</v>
      </c>
      <c r="H13" s="53">
        <v>0</v>
      </c>
      <c r="I13" s="53">
        <v>0.9</v>
      </c>
      <c r="K13" s="55"/>
      <c r="L13" s="56"/>
      <c r="M13" s="52">
        <v>35</v>
      </c>
      <c r="N13" s="55">
        <v>-0.39271547060943846</v>
      </c>
      <c r="O13" s="55">
        <f t="shared" si="0"/>
        <v>51.948051948051948</v>
      </c>
      <c r="P13" s="57">
        <f t="shared" si="1"/>
        <v>0</v>
      </c>
      <c r="Q13" s="58">
        <f t="shared" si="2"/>
        <v>0</v>
      </c>
      <c r="R13" s="58">
        <f t="shared" si="3"/>
        <v>0</v>
      </c>
      <c r="S13" s="58">
        <f t="shared" si="4"/>
        <v>0</v>
      </c>
      <c r="T13" s="55">
        <v>-0.39271547060943846</v>
      </c>
      <c r="U13" s="58">
        <f t="shared" si="5"/>
        <v>0</v>
      </c>
      <c r="V13" s="55">
        <f>'front-budget'!S13</f>
        <v>56.773289155091042</v>
      </c>
      <c r="W13" s="55">
        <f t="shared" si="7"/>
        <v>56.773289155091042</v>
      </c>
      <c r="X13" s="55"/>
      <c r="Y13" s="55">
        <f t="shared" si="8"/>
        <v>0</v>
      </c>
      <c r="Z13" s="55">
        <f t="shared" si="6"/>
        <v>0</v>
      </c>
      <c r="AA13" s="56">
        <f t="shared" si="9"/>
        <v>56.380573684481604</v>
      </c>
    </row>
    <row r="14" spans="1:27" x14ac:dyDescent="0.25">
      <c r="A14" s="60"/>
      <c r="B14" s="51" t="s">
        <v>150</v>
      </c>
      <c r="C14" s="51" t="s">
        <v>72</v>
      </c>
      <c r="D14" s="52" t="s">
        <v>279</v>
      </c>
      <c r="E14" s="51" t="s">
        <v>280</v>
      </c>
      <c r="F14" s="52">
        <v>845</v>
      </c>
      <c r="G14" s="52" t="s">
        <v>181</v>
      </c>
      <c r="H14" s="53">
        <v>0</v>
      </c>
      <c r="I14" s="53">
        <v>0.7</v>
      </c>
      <c r="K14" s="55"/>
      <c r="L14" s="56"/>
      <c r="N14" s="55">
        <v>444.09880995311937</v>
      </c>
      <c r="O14" s="55">
        <f t="shared" si="0"/>
        <v>51.948051948051948</v>
      </c>
      <c r="P14" s="57">
        <f t="shared" si="1"/>
        <v>0</v>
      </c>
      <c r="Q14" s="58">
        <f t="shared" si="2"/>
        <v>0</v>
      </c>
      <c r="R14" s="58">
        <f t="shared" si="3"/>
        <v>0</v>
      </c>
      <c r="S14" s="58">
        <f t="shared" si="4"/>
        <v>0</v>
      </c>
      <c r="T14" s="55">
        <v>444.09880995311937</v>
      </c>
      <c r="U14" s="58">
        <f t="shared" si="5"/>
        <v>0</v>
      </c>
      <c r="V14" s="55">
        <f>'front-budget'!S14</f>
        <v>44.157002676181911</v>
      </c>
      <c r="W14" s="55">
        <f t="shared" si="7"/>
        <v>44.157002676181911</v>
      </c>
      <c r="X14" s="55"/>
      <c r="Y14" s="55">
        <f t="shared" si="8"/>
        <v>0</v>
      </c>
      <c r="Z14" s="55">
        <f t="shared" si="6"/>
        <v>0</v>
      </c>
      <c r="AA14" s="56">
        <f t="shared" si="9"/>
        <v>488.25581262930126</v>
      </c>
    </row>
    <row r="15" spans="1:27" x14ac:dyDescent="0.25">
      <c r="A15" s="60"/>
      <c r="B15" s="51" t="s">
        <v>151</v>
      </c>
      <c r="C15" s="51" t="s">
        <v>152</v>
      </c>
      <c r="D15" s="52">
        <v>153</v>
      </c>
      <c r="E15" s="51" t="s">
        <v>281</v>
      </c>
      <c r="F15" s="52">
        <v>845</v>
      </c>
      <c r="G15" s="52" t="s">
        <v>178</v>
      </c>
      <c r="H15" s="53">
        <v>0</v>
      </c>
      <c r="I15" s="53">
        <v>0.5</v>
      </c>
      <c r="K15" s="55"/>
      <c r="L15" s="56"/>
      <c r="M15" s="52">
        <v>22</v>
      </c>
      <c r="N15" s="55">
        <v>0</v>
      </c>
      <c r="O15" s="55">
        <f t="shared" si="0"/>
        <v>51.948051948051948</v>
      </c>
      <c r="P15" s="57">
        <f t="shared" si="1"/>
        <v>0</v>
      </c>
      <c r="Q15" s="58">
        <f t="shared" si="2"/>
        <v>0</v>
      </c>
      <c r="R15" s="58">
        <f t="shared" si="3"/>
        <v>0</v>
      </c>
      <c r="S15" s="58">
        <f t="shared" si="4"/>
        <v>0</v>
      </c>
      <c r="T15" s="55">
        <v>0</v>
      </c>
      <c r="U15" s="58">
        <f t="shared" si="5"/>
        <v>0</v>
      </c>
      <c r="V15" s="55">
        <f>'front-budget'!S15</f>
        <v>47.788963935261812</v>
      </c>
      <c r="W15" s="55">
        <f t="shared" si="7"/>
        <v>47.788963935261812</v>
      </c>
      <c r="X15" s="55"/>
      <c r="Y15" s="55">
        <f t="shared" si="8"/>
        <v>0</v>
      </c>
      <c r="Z15" s="55">
        <f t="shared" si="6"/>
        <v>0</v>
      </c>
      <c r="AA15" s="56">
        <f t="shared" si="9"/>
        <v>47.788963935261812</v>
      </c>
    </row>
    <row r="16" spans="1:27" x14ac:dyDescent="0.25">
      <c r="A16" s="50" t="s">
        <v>300</v>
      </c>
      <c r="B16" s="51" t="s">
        <v>158</v>
      </c>
      <c r="C16" s="51" t="s">
        <v>159</v>
      </c>
      <c r="D16" s="52">
        <v>130</v>
      </c>
      <c r="E16" s="51" t="s">
        <v>285</v>
      </c>
      <c r="F16" s="52">
        <v>845</v>
      </c>
      <c r="G16" s="52" t="s">
        <v>178</v>
      </c>
      <c r="H16" s="53">
        <v>0</v>
      </c>
      <c r="I16" s="53">
        <v>1.1000000000000001</v>
      </c>
      <c r="K16" s="55"/>
      <c r="L16" s="56"/>
      <c r="N16" s="55">
        <v>3284.5370799706529</v>
      </c>
      <c r="O16" s="55">
        <f t="shared" si="0"/>
        <v>51.948051948051948</v>
      </c>
      <c r="P16" s="57">
        <f t="shared" si="1"/>
        <v>0</v>
      </c>
      <c r="Q16" s="58">
        <f t="shared" si="2"/>
        <v>0</v>
      </c>
      <c r="R16" s="58">
        <f t="shared" si="3"/>
        <v>0</v>
      </c>
      <c r="S16" s="58">
        <f t="shared" si="4"/>
        <v>0</v>
      </c>
      <c r="T16" s="55">
        <v>3284.5370799706529</v>
      </c>
      <c r="U16" s="58">
        <f t="shared" si="5"/>
        <v>0</v>
      </c>
      <c r="V16" s="55">
        <f>'front-budget'!S16</f>
        <v>105.13572065757599</v>
      </c>
      <c r="W16" s="55">
        <f t="shared" si="7"/>
        <v>105.13572065757599</v>
      </c>
      <c r="X16" s="55"/>
      <c r="Y16" s="55">
        <f t="shared" si="8"/>
        <v>0</v>
      </c>
      <c r="Z16" s="55">
        <f t="shared" si="6"/>
        <v>0</v>
      </c>
      <c r="AA16" s="56">
        <f t="shared" si="9"/>
        <v>3389.6728006282287</v>
      </c>
    </row>
    <row r="17" spans="1:27" x14ac:dyDescent="0.25">
      <c r="A17" s="60">
        <f>A6+A3</f>
        <v>35520</v>
      </c>
      <c r="B17" s="51" t="s">
        <v>3</v>
      </c>
      <c r="C17" s="51" t="s">
        <v>4</v>
      </c>
      <c r="D17" s="52" t="s">
        <v>175</v>
      </c>
      <c r="E17" s="51" t="s">
        <v>176</v>
      </c>
      <c r="F17" s="52" t="s">
        <v>177</v>
      </c>
      <c r="G17" s="52" t="s">
        <v>178</v>
      </c>
      <c r="H17" s="52">
        <f t="shared" ref="H17:H48" si="10">I17-1.2</f>
        <v>1.3</v>
      </c>
      <c r="I17" s="52">
        <v>2.5</v>
      </c>
      <c r="K17" s="55">
        <v>1056</v>
      </c>
      <c r="L17" s="56">
        <v>438.42391212920694</v>
      </c>
      <c r="N17" s="55">
        <v>1494.4239121292069</v>
      </c>
      <c r="O17" s="55">
        <f t="shared" si="0"/>
        <v>51.948051948051948</v>
      </c>
      <c r="P17" s="57">
        <f t="shared" si="1"/>
        <v>1.3</v>
      </c>
      <c r="Q17" s="58">
        <f t="shared" si="2"/>
        <v>51.948051948051948</v>
      </c>
      <c r="R17" s="58">
        <f t="shared" si="3"/>
        <v>387.76591717768184</v>
      </c>
      <c r="S17" s="58">
        <f t="shared" si="4"/>
        <v>0</v>
      </c>
      <c r="T17" s="55">
        <v>1430.4657588455445</v>
      </c>
      <c r="U17" s="58">
        <f t="shared" si="5"/>
        <v>439.7139691257338</v>
      </c>
      <c r="V17" s="55">
        <f>'front-budget'!S17</f>
        <v>114.69351344462835</v>
      </c>
      <c r="W17" s="55">
        <f t="shared" si="7"/>
        <v>554.40748257036216</v>
      </c>
      <c r="X17" s="55"/>
      <c r="Y17" s="55">
        <f t="shared" si="8"/>
        <v>0</v>
      </c>
      <c r="Z17" s="55">
        <f t="shared" si="6"/>
        <v>63.958153283662341</v>
      </c>
      <c r="AA17" s="56">
        <f t="shared" si="9"/>
        <v>1984.8732414159065</v>
      </c>
    </row>
    <row r="18" spans="1:27" x14ac:dyDescent="0.25">
      <c r="A18" s="60"/>
      <c r="B18" s="51" t="s">
        <v>5</v>
      </c>
      <c r="C18" s="51" t="s">
        <v>6</v>
      </c>
      <c r="D18" s="52">
        <v>60</v>
      </c>
      <c r="E18" s="51" t="s">
        <v>179</v>
      </c>
      <c r="F18" s="52" t="s">
        <v>177</v>
      </c>
      <c r="G18" s="52" t="s">
        <v>178</v>
      </c>
      <c r="H18" s="52">
        <f t="shared" si="10"/>
        <v>1.5999999999999999</v>
      </c>
      <c r="I18" s="52">
        <v>2.8</v>
      </c>
      <c r="J18" s="54">
        <v>2</v>
      </c>
      <c r="K18" s="55">
        <v>0</v>
      </c>
      <c r="L18" s="56">
        <v>1444.2652846112824</v>
      </c>
      <c r="N18" s="55">
        <v>1444.2652846112824</v>
      </c>
      <c r="O18" s="55">
        <f t="shared" si="0"/>
        <v>51.948051948051948</v>
      </c>
      <c r="P18" s="57">
        <f t="shared" si="1"/>
        <v>1.5999999999999999</v>
      </c>
      <c r="Q18" s="58">
        <f t="shared" si="2"/>
        <v>51.948051948051948</v>
      </c>
      <c r="R18" s="58">
        <f t="shared" si="3"/>
        <v>477.25035960330064</v>
      </c>
      <c r="S18" s="58">
        <f t="shared" si="4"/>
        <v>954.50071920660127</v>
      </c>
      <c r="T18" s="55">
        <v>1137.1793086953885</v>
      </c>
      <c r="U18" s="58">
        <f t="shared" si="5"/>
        <v>1483.6991307579538</v>
      </c>
      <c r="V18" s="55">
        <f>'front-budget'!S18</f>
        <v>344.08054033388504</v>
      </c>
      <c r="W18" s="55">
        <f t="shared" si="7"/>
        <v>1827.7796710918387</v>
      </c>
      <c r="X18" s="55"/>
      <c r="Y18" s="55">
        <f t="shared" si="8"/>
        <v>0</v>
      </c>
      <c r="Z18" s="55">
        <f t="shared" si="6"/>
        <v>307.08597591589387</v>
      </c>
      <c r="AA18" s="56">
        <f t="shared" si="9"/>
        <v>2964.9589797872272</v>
      </c>
    </row>
    <row r="19" spans="1:27" x14ac:dyDescent="0.25">
      <c r="B19" s="51" t="s">
        <v>7</v>
      </c>
      <c r="C19" s="51" t="s">
        <v>8</v>
      </c>
      <c r="D19" s="52">
        <v>106</v>
      </c>
      <c r="E19" s="51" t="s">
        <v>180</v>
      </c>
      <c r="F19" s="52" t="s">
        <v>177</v>
      </c>
      <c r="G19" s="52" t="s">
        <v>181</v>
      </c>
      <c r="H19" s="52">
        <f t="shared" si="10"/>
        <v>0</v>
      </c>
      <c r="I19" s="52">
        <v>1.2</v>
      </c>
      <c r="K19" s="55">
        <v>0</v>
      </c>
      <c r="L19" s="56">
        <v>96.521895127974545</v>
      </c>
      <c r="M19" s="52">
        <v>97</v>
      </c>
      <c r="N19" s="55">
        <v>-0.4781048720254546</v>
      </c>
      <c r="O19" s="55">
        <f t="shared" si="0"/>
        <v>51.948051948051948</v>
      </c>
      <c r="P19" s="57">
        <f t="shared" si="1"/>
        <v>0</v>
      </c>
      <c r="Q19" s="58">
        <f t="shared" si="2"/>
        <v>51.948051948051948</v>
      </c>
      <c r="R19" s="58">
        <f t="shared" si="3"/>
        <v>0</v>
      </c>
      <c r="S19" s="58">
        <f t="shared" si="4"/>
        <v>0</v>
      </c>
      <c r="T19" s="55">
        <v>56.666649838165938</v>
      </c>
      <c r="U19" s="58">
        <f t="shared" si="5"/>
        <v>51.948051948051948</v>
      </c>
      <c r="V19" s="55">
        <f>'front-budget'!S19</f>
        <v>75.697718873454718</v>
      </c>
      <c r="W19" s="55">
        <f t="shared" si="7"/>
        <v>127.64577082150666</v>
      </c>
      <c r="X19" s="55"/>
      <c r="Y19" s="55">
        <f t="shared" si="8"/>
        <v>0</v>
      </c>
      <c r="Z19" s="55">
        <f t="shared" si="6"/>
        <v>-57.144754710191393</v>
      </c>
      <c r="AA19" s="56">
        <f t="shared" si="9"/>
        <v>184.31242065967263</v>
      </c>
    </row>
    <row r="20" spans="1:27" x14ac:dyDescent="0.25">
      <c r="B20" s="51" t="s">
        <v>9</v>
      </c>
      <c r="C20" s="51" t="s">
        <v>6</v>
      </c>
      <c r="D20" s="52">
        <v>108</v>
      </c>
      <c r="E20" s="51" t="s">
        <v>182</v>
      </c>
      <c r="F20" s="52" t="s">
        <v>177</v>
      </c>
      <c r="G20" s="52" t="s">
        <v>181</v>
      </c>
      <c r="H20" s="52">
        <f t="shared" si="10"/>
        <v>1.5999999999999999</v>
      </c>
      <c r="I20" s="52">
        <v>2.8</v>
      </c>
      <c r="K20" s="55">
        <v>0</v>
      </c>
      <c r="L20" s="56">
        <v>724.47888437528627</v>
      </c>
      <c r="M20" s="52">
        <v>501</v>
      </c>
      <c r="N20" s="55">
        <v>223.47888437528627</v>
      </c>
      <c r="O20" s="55">
        <f t="shared" si="0"/>
        <v>51.948051948051948</v>
      </c>
      <c r="P20" s="57">
        <f t="shared" si="1"/>
        <v>1.056</v>
      </c>
      <c r="Q20" s="58">
        <f t="shared" si="2"/>
        <v>51.948051948051948</v>
      </c>
      <c r="R20" s="58">
        <f t="shared" si="3"/>
        <v>314.98523733817848</v>
      </c>
      <c r="S20" s="58">
        <f t="shared" si="4"/>
        <v>0</v>
      </c>
      <c r="T20" s="55">
        <v>-210.82055208701451</v>
      </c>
      <c r="U20" s="58">
        <f t="shared" si="5"/>
        <v>366.93328928623043</v>
      </c>
      <c r="V20" s="55">
        <f>'front-budget'!S20</f>
        <v>75.697718873454718</v>
      </c>
      <c r="W20" s="55">
        <f t="shared" si="7"/>
        <v>442.63100815968517</v>
      </c>
      <c r="X20" s="55"/>
      <c r="Y20" s="55">
        <f t="shared" si="8"/>
        <v>0</v>
      </c>
      <c r="Z20" s="55">
        <f t="shared" si="6"/>
        <v>434.29943646230078</v>
      </c>
      <c r="AA20" s="56">
        <f t="shared" si="9"/>
        <v>231.81045607267066</v>
      </c>
    </row>
    <row r="21" spans="1:27" x14ac:dyDescent="0.25">
      <c r="B21" s="51" t="s">
        <v>10</v>
      </c>
      <c r="C21" s="51" t="s">
        <v>11</v>
      </c>
      <c r="D21" s="52">
        <v>63</v>
      </c>
      <c r="E21" s="51" t="s">
        <v>183</v>
      </c>
      <c r="F21" s="52" t="s">
        <v>177</v>
      </c>
      <c r="G21" s="52" t="s">
        <v>178</v>
      </c>
      <c r="H21" s="52">
        <f t="shared" si="10"/>
        <v>1.4000000000000001</v>
      </c>
      <c r="I21" s="52">
        <v>2.6</v>
      </c>
      <c r="K21" s="56">
        <v>97</v>
      </c>
      <c r="L21" s="56">
        <v>465.52787252524655</v>
      </c>
      <c r="M21" s="53">
        <v>300</v>
      </c>
      <c r="N21" s="56">
        <v>262.52787252524649</v>
      </c>
      <c r="O21" s="55">
        <f t="shared" si="0"/>
        <v>51.948051948051948</v>
      </c>
      <c r="P21" s="57">
        <f t="shared" si="1"/>
        <v>1.4000000000000001</v>
      </c>
      <c r="Q21" s="58">
        <f t="shared" si="2"/>
        <v>51.948051948051948</v>
      </c>
      <c r="R21" s="58">
        <f t="shared" si="3"/>
        <v>417.59406465288816</v>
      </c>
      <c r="S21" s="58">
        <f t="shared" si="4"/>
        <v>0</v>
      </c>
      <c r="T21" s="55">
        <v>184.3931071480842</v>
      </c>
      <c r="U21" s="58">
        <f t="shared" si="5"/>
        <v>469.54211660094012</v>
      </c>
      <c r="V21" s="55">
        <f>'front-budget'!S21</f>
        <v>114.69351344462835</v>
      </c>
      <c r="W21" s="55">
        <f t="shared" si="7"/>
        <v>584.23563004556843</v>
      </c>
      <c r="X21" s="55"/>
      <c r="Y21" s="55">
        <f t="shared" si="8"/>
        <v>0</v>
      </c>
      <c r="Z21" s="55">
        <f t="shared" si="6"/>
        <v>78.134765377162296</v>
      </c>
      <c r="AA21" s="56">
        <f t="shared" si="9"/>
        <v>768.62873719365268</v>
      </c>
    </row>
    <row r="22" spans="1:27" x14ac:dyDescent="0.25">
      <c r="B22" s="51" t="s">
        <v>10</v>
      </c>
      <c r="C22" s="51" t="s">
        <v>11</v>
      </c>
      <c r="D22" s="52">
        <v>82</v>
      </c>
      <c r="E22" s="51" t="s">
        <v>184</v>
      </c>
      <c r="F22" s="52" t="s">
        <v>177</v>
      </c>
      <c r="G22" s="52" t="s">
        <v>181</v>
      </c>
      <c r="H22" s="52">
        <f t="shared" si="10"/>
        <v>1.4000000000000001</v>
      </c>
      <c r="I22" s="52">
        <v>2.6</v>
      </c>
      <c r="K22" s="56">
        <v>709</v>
      </c>
      <c r="L22" s="56">
        <v>645.9842607193724</v>
      </c>
      <c r="M22" s="53"/>
      <c r="N22" s="56">
        <v>1354.9842607193723</v>
      </c>
      <c r="O22" s="55">
        <f t="shared" si="0"/>
        <v>51.948051948051948</v>
      </c>
      <c r="P22" s="57">
        <f t="shared" si="1"/>
        <v>0.92400000000000015</v>
      </c>
      <c r="Q22" s="58">
        <v>0</v>
      </c>
      <c r="R22" s="58">
        <f t="shared" si="3"/>
        <v>275.6120826709062</v>
      </c>
      <c r="S22" s="58">
        <f t="shared" si="4"/>
        <v>0</v>
      </c>
      <c r="T22" s="55">
        <v>982.11534815363302</v>
      </c>
      <c r="U22" s="58">
        <f t="shared" si="5"/>
        <v>275.6120826709062</v>
      </c>
      <c r="V22" s="55">
        <f>'front-budget'!S22</f>
        <v>75.697718873454718</v>
      </c>
      <c r="W22" s="55">
        <f t="shared" si="7"/>
        <v>351.30980154436094</v>
      </c>
      <c r="X22" s="55"/>
      <c r="Y22" s="55">
        <f t="shared" si="8"/>
        <v>0</v>
      </c>
      <c r="Z22" s="55">
        <f t="shared" si="6"/>
        <v>372.86891256573927</v>
      </c>
      <c r="AA22" s="56">
        <f t="shared" si="9"/>
        <v>1333.4251496979939</v>
      </c>
    </row>
    <row r="23" spans="1:27" x14ac:dyDescent="0.25">
      <c r="A23" s="70"/>
      <c r="B23" s="51" t="s">
        <v>12</v>
      </c>
      <c r="C23" s="51" t="s">
        <v>185</v>
      </c>
      <c r="D23" s="52" t="s">
        <v>186</v>
      </c>
      <c r="E23" s="51" t="s">
        <v>187</v>
      </c>
      <c r="F23" s="52" t="s">
        <v>177</v>
      </c>
      <c r="G23" s="52" t="s">
        <v>178</v>
      </c>
      <c r="H23" s="52">
        <f t="shared" si="10"/>
        <v>1.2</v>
      </c>
      <c r="I23" s="52">
        <v>2.4</v>
      </c>
      <c r="K23" s="56">
        <v>0</v>
      </c>
      <c r="L23" s="56">
        <v>0</v>
      </c>
      <c r="M23" s="53">
        <v>423</v>
      </c>
      <c r="N23" s="56">
        <v>309.4896370634583</v>
      </c>
      <c r="O23" s="55">
        <f t="shared" si="0"/>
        <v>51.948051948051948</v>
      </c>
      <c r="P23" s="57">
        <f t="shared" si="1"/>
        <v>1.2</v>
      </c>
      <c r="Q23" s="58">
        <f t="shared" ref="Q23:Q54" si="11">IF(F23="dcli",O23,IF(F23="845",$A$24,))</f>
        <v>51.948051948051948</v>
      </c>
      <c r="R23" s="58">
        <f t="shared" si="3"/>
        <v>357.93776970247552</v>
      </c>
      <c r="S23" s="58">
        <f t="shared" si="4"/>
        <v>0</v>
      </c>
      <c r="T23" s="55">
        <v>0</v>
      </c>
      <c r="U23" s="58">
        <f t="shared" si="5"/>
        <v>409.88582165052748</v>
      </c>
      <c r="V23" s="55">
        <f>'front-budget'!S23</f>
        <v>75.697718873454718</v>
      </c>
      <c r="W23" s="55">
        <f t="shared" si="7"/>
        <v>485.58354052398221</v>
      </c>
      <c r="X23" s="55" t="s">
        <v>318</v>
      </c>
      <c r="Y23" s="55">
        <f t="shared" si="8"/>
        <v>768</v>
      </c>
      <c r="Z23" s="55">
        <f t="shared" si="6"/>
        <v>309.4896370634583</v>
      </c>
      <c r="AA23" s="56">
        <f t="shared" si="9"/>
        <v>1253.5835405239823</v>
      </c>
    </row>
    <row r="24" spans="1:27" x14ac:dyDescent="0.25">
      <c r="A24" s="70"/>
      <c r="B24" s="51" t="s">
        <v>13</v>
      </c>
      <c r="C24" s="51" t="s">
        <v>14</v>
      </c>
      <c r="D24" s="52">
        <v>22</v>
      </c>
      <c r="E24" s="51" t="s">
        <v>188</v>
      </c>
      <c r="F24" s="52" t="s">
        <v>177</v>
      </c>
      <c r="G24" s="52" t="s">
        <v>178</v>
      </c>
      <c r="H24" s="52">
        <f t="shared" si="10"/>
        <v>1.5000000000000002</v>
      </c>
      <c r="I24" s="52">
        <v>2.7</v>
      </c>
      <c r="K24" s="56">
        <v>0</v>
      </c>
      <c r="L24" s="56">
        <v>492</v>
      </c>
      <c r="M24" s="53">
        <v>460</v>
      </c>
      <c r="N24" s="56">
        <v>32</v>
      </c>
      <c r="O24" s="55">
        <f t="shared" si="0"/>
        <v>51.948051948051948</v>
      </c>
      <c r="P24" s="57">
        <f t="shared" si="1"/>
        <v>1.5000000000000002</v>
      </c>
      <c r="Q24" s="58">
        <f t="shared" si="11"/>
        <v>51.948051948051948</v>
      </c>
      <c r="R24" s="58">
        <f t="shared" si="3"/>
        <v>447.42221212809449</v>
      </c>
      <c r="S24" s="58">
        <f t="shared" si="4"/>
        <v>0</v>
      </c>
      <c r="T24" s="55">
        <v>-59.679544549375976</v>
      </c>
      <c r="U24" s="58">
        <f t="shared" si="5"/>
        <v>499.37026407614644</v>
      </c>
      <c r="V24" s="55">
        <f>'front-budget'!S24</f>
        <v>114.69351344462835</v>
      </c>
      <c r="W24" s="55">
        <f t="shared" si="7"/>
        <v>614.06377752077481</v>
      </c>
      <c r="X24" s="55" t="s">
        <v>318</v>
      </c>
      <c r="Y24" s="55">
        <f t="shared" si="8"/>
        <v>864</v>
      </c>
      <c r="Z24" s="55">
        <f t="shared" si="6"/>
        <v>91.679544549375976</v>
      </c>
      <c r="AA24" s="56">
        <f t="shared" si="9"/>
        <v>1418.3842329713989</v>
      </c>
    </row>
    <row r="25" spans="1:27" x14ac:dyDescent="0.25">
      <c r="A25" s="68"/>
      <c r="B25" s="51" t="s">
        <v>15</v>
      </c>
      <c r="C25" s="51" t="s">
        <v>16</v>
      </c>
      <c r="D25" s="52" t="s">
        <v>189</v>
      </c>
      <c r="E25" s="51" t="s">
        <v>190</v>
      </c>
      <c r="F25" s="52" t="s">
        <v>177</v>
      </c>
      <c r="G25" s="52" t="s">
        <v>181</v>
      </c>
      <c r="H25" s="52">
        <f t="shared" si="10"/>
        <v>1.8</v>
      </c>
      <c r="I25" s="52">
        <v>3</v>
      </c>
      <c r="K25" s="56">
        <v>0</v>
      </c>
      <c r="L25" s="56">
        <v>802.97350803120025</v>
      </c>
      <c r="M25" s="53"/>
      <c r="N25" s="56">
        <v>802.97350803120025</v>
      </c>
      <c r="O25" s="55">
        <f t="shared" si="0"/>
        <v>51.948051948051948</v>
      </c>
      <c r="P25" s="57">
        <f t="shared" si="1"/>
        <v>1.1880000000000002</v>
      </c>
      <c r="Q25" s="58">
        <f t="shared" si="11"/>
        <v>51.948051948051948</v>
      </c>
      <c r="R25" s="58">
        <f t="shared" si="3"/>
        <v>354.35839200545081</v>
      </c>
      <c r="S25" s="58">
        <f t="shared" si="4"/>
        <v>0</v>
      </c>
      <c r="T25" s="55">
        <v>307.24354767233791</v>
      </c>
      <c r="U25" s="58">
        <f t="shared" si="5"/>
        <v>406.30644395350276</v>
      </c>
      <c r="V25" s="55">
        <f>'front-budget'!S25</f>
        <v>75.697718873454718</v>
      </c>
      <c r="W25" s="55">
        <f t="shared" si="7"/>
        <v>482.0041628269575</v>
      </c>
      <c r="X25" s="55"/>
      <c r="Y25" s="55">
        <f t="shared" si="8"/>
        <v>0</v>
      </c>
      <c r="Z25" s="55">
        <f t="shared" si="6"/>
        <v>495.72996035886234</v>
      </c>
      <c r="AA25" s="56">
        <f t="shared" si="9"/>
        <v>789.24771049929541</v>
      </c>
    </row>
    <row r="26" spans="1:27" x14ac:dyDescent="0.25">
      <c r="A26" s="60"/>
      <c r="B26" s="51" t="s">
        <v>17</v>
      </c>
      <c r="C26" s="51" t="s">
        <v>18</v>
      </c>
      <c r="D26" s="52">
        <v>14</v>
      </c>
      <c r="E26" s="51" t="s">
        <v>191</v>
      </c>
      <c r="F26" s="52" t="s">
        <v>177</v>
      </c>
      <c r="G26" s="52" t="s">
        <v>181</v>
      </c>
      <c r="H26" s="52">
        <f t="shared" si="10"/>
        <v>1.5999999999999999</v>
      </c>
      <c r="I26" s="52">
        <v>2.8</v>
      </c>
      <c r="K26" s="56">
        <v>0</v>
      </c>
      <c r="L26" s="56">
        <v>724.47888437528638</v>
      </c>
      <c r="M26" s="53">
        <v>724</v>
      </c>
      <c r="N26" s="56">
        <v>0.47888437528638406</v>
      </c>
      <c r="O26" s="55">
        <f t="shared" si="0"/>
        <v>51.948051948051948</v>
      </c>
      <c r="P26" s="57">
        <f t="shared" si="1"/>
        <v>1.056</v>
      </c>
      <c r="Q26" s="58">
        <f t="shared" si="11"/>
        <v>51.948051948051948</v>
      </c>
      <c r="R26" s="58">
        <f t="shared" si="3"/>
        <v>314.98523733817848</v>
      </c>
      <c r="S26" s="58">
        <f t="shared" si="4"/>
        <v>0</v>
      </c>
      <c r="T26" s="55">
        <v>-433.82055208701451</v>
      </c>
      <c r="U26" s="58">
        <f t="shared" si="5"/>
        <v>366.93328928623043</v>
      </c>
      <c r="V26" s="55">
        <f>'front-budget'!S26</f>
        <v>75.697718873454718</v>
      </c>
      <c r="W26" s="55">
        <f t="shared" si="7"/>
        <v>442.63100815968517</v>
      </c>
      <c r="X26" s="55"/>
      <c r="Y26" s="55">
        <f t="shared" si="8"/>
        <v>0</v>
      </c>
      <c r="Z26" s="55">
        <f t="shared" si="6"/>
        <v>434.29943646230089</v>
      </c>
      <c r="AA26" s="56">
        <f t="shared" si="9"/>
        <v>8.8104560726706467</v>
      </c>
    </row>
    <row r="27" spans="1:27" s="62" customFormat="1" x14ac:dyDescent="0.25">
      <c r="A27" s="60"/>
      <c r="B27" s="61" t="s">
        <v>19</v>
      </c>
      <c r="C27" s="61" t="s">
        <v>20</v>
      </c>
      <c r="D27" s="62">
        <v>25</v>
      </c>
      <c r="E27" s="61" t="s">
        <v>192</v>
      </c>
      <c r="F27" s="62" t="s">
        <v>177</v>
      </c>
      <c r="G27" s="62" t="s">
        <v>181</v>
      </c>
      <c r="H27" s="52">
        <f t="shared" si="10"/>
        <v>1.7</v>
      </c>
      <c r="I27" s="62">
        <v>2.9</v>
      </c>
      <c r="J27" s="64"/>
      <c r="K27" s="66">
        <v>0</v>
      </c>
      <c r="L27" s="66">
        <v>763.72619620324326</v>
      </c>
      <c r="M27" s="63">
        <v>764</v>
      </c>
      <c r="N27" s="66">
        <v>-0.27380379675673794</v>
      </c>
      <c r="O27" s="65">
        <f t="shared" si="0"/>
        <v>51.948051948051948</v>
      </c>
      <c r="P27" s="57">
        <f t="shared" si="1"/>
        <v>1.1220000000000001</v>
      </c>
      <c r="Q27" s="67">
        <f t="shared" si="11"/>
        <v>51.948051948051948</v>
      </c>
      <c r="R27" s="67">
        <f t="shared" si="3"/>
        <v>334.67181467181462</v>
      </c>
      <c r="S27" s="67">
        <f t="shared" si="4"/>
        <v>0</v>
      </c>
      <c r="T27" s="65">
        <v>-465.2885022073383</v>
      </c>
      <c r="U27" s="67">
        <f t="shared" si="5"/>
        <v>386.61986661986657</v>
      </c>
      <c r="V27" s="65">
        <f>'front-budget'!S27</f>
        <v>75.697718873454718</v>
      </c>
      <c r="W27" s="55">
        <f t="shared" si="7"/>
        <v>462.3175854933213</v>
      </c>
      <c r="X27" s="55"/>
      <c r="Y27" s="55">
        <f t="shared" si="8"/>
        <v>0</v>
      </c>
      <c r="Z27" s="55">
        <f t="shared" si="6"/>
        <v>465.01469841058156</v>
      </c>
      <c r="AA27" s="56">
        <f t="shared" si="9"/>
        <v>-2.9709167140170081</v>
      </c>
    </row>
    <row r="28" spans="1:27" x14ac:dyDescent="0.25">
      <c r="A28" s="69"/>
      <c r="B28" s="51" t="s">
        <v>21</v>
      </c>
      <c r="C28" s="51" t="s">
        <v>22</v>
      </c>
      <c r="D28" s="52">
        <v>87</v>
      </c>
      <c r="E28" s="51" t="s">
        <v>193</v>
      </c>
      <c r="F28" s="52" t="s">
        <v>177</v>
      </c>
      <c r="G28" s="52" t="s">
        <v>181</v>
      </c>
      <c r="H28" s="52">
        <f t="shared" si="10"/>
        <v>0.8</v>
      </c>
      <c r="I28" s="52">
        <v>2</v>
      </c>
      <c r="K28" s="56">
        <v>238</v>
      </c>
      <c r="L28" s="56">
        <v>410.50038975163051</v>
      </c>
      <c r="M28" s="53">
        <v>649</v>
      </c>
      <c r="N28" s="56">
        <v>-0.49961024836943579</v>
      </c>
      <c r="O28" s="55">
        <f t="shared" si="0"/>
        <v>51.948051948051948</v>
      </c>
      <c r="P28" s="57">
        <f t="shared" si="1"/>
        <v>0.52800000000000002</v>
      </c>
      <c r="Q28" s="58">
        <f t="shared" si="11"/>
        <v>51.948051948051948</v>
      </c>
      <c r="R28" s="58">
        <f t="shared" si="3"/>
        <v>157.49261866908924</v>
      </c>
      <c r="S28" s="58">
        <f t="shared" si="4"/>
        <v>0</v>
      </c>
      <c r="T28" s="55">
        <v>-189.07695112442423</v>
      </c>
      <c r="U28" s="58">
        <f t="shared" si="5"/>
        <v>209.44067061714119</v>
      </c>
      <c r="V28" s="55">
        <f>'front-budget'!S28</f>
        <v>75.697718873454718</v>
      </c>
      <c r="W28" s="55">
        <f t="shared" si="7"/>
        <v>285.1383894905959</v>
      </c>
      <c r="X28" s="55"/>
      <c r="Y28" s="55">
        <f t="shared" si="8"/>
        <v>0</v>
      </c>
      <c r="Z28" s="55">
        <f t="shared" si="6"/>
        <v>188.57734087605479</v>
      </c>
      <c r="AA28" s="56">
        <f t="shared" si="9"/>
        <v>96.061438366171686</v>
      </c>
    </row>
    <row r="29" spans="1:27" x14ac:dyDescent="0.25">
      <c r="A29" s="60"/>
      <c r="B29" s="51" t="s">
        <v>23</v>
      </c>
      <c r="C29" s="51" t="s">
        <v>24</v>
      </c>
      <c r="D29" s="52">
        <v>69</v>
      </c>
      <c r="E29" s="51" t="s">
        <v>194</v>
      </c>
      <c r="F29" s="52" t="s">
        <v>177</v>
      </c>
      <c r="G29" s="52" t="s">
        <v>178</v>
      </c>
      <c r="H29" s="52">
        <f t="shared" si="10"/>
        <v>1.2</v>
      </c>
      <c r="I29" s="52">
        <v>2.4</v>
      </c>
      <c r="K29" s="56">
        <v>912</v>
      </c>
      <c r="L29" s="56">
        <v>411.31995173316733</v>
      </c>
      <c r="M29" s="53">
        <v>300</v>
      </c>
      <c r="N29" s="56">
        <v>1023.3199517331673</v>
      </c>
      <c r="O29" s="55">
        <f t="shared" si="0"/>
        <v>51.948051948051948</v>
      </c>
      <c r="P29" s="57">
        <f t="shared" si="1"/>
        <v>1.2</v>
      </c>
      <c r="Q29" s="58">
        <f t="shared" si="11"/>
        <v>51.948051948051948</v>
      </c>
      <c r="R29" s="58">
        <f t="shared" si="3"/>
        <v>357.93776970247552</v>
      </c>
      <c r="S29" s="58">
        <f t="shared" si="4"/>
        <v>0</v>
      </c>
      <c r="T29" s="55">
        <v>973.53841054300472</v>
      </c>
      <c r="U29" s="58">
        <f t="shared" si="5"/>
        <v>409.88582165052748</v>
      </c>
      <c r="V29" s="55">
        <f>'front-budget'!S29</f>
        <v>114.69351344462835</v>
      </c>
      <c r="W29" s="55">
        <f t="shared" si="7"/>
        <v>524.57933509515578</v>
      </c>
      <c r="X29" s="55"/>
      <c r="Y29" s="55">
        <f t="shared" si="8"/>
        <v>0</v>
      </c>
      <c r="Z29" s="55">
        <f t="shared" si="6"/>
        <v>49.781541190162557</v>
      </c>
      <c r="AA29" s="56">
        <f t="shared" si="9"/>
        <v>1498.1177456381604</v>
      </c>
    </row>
    <row r="30" spans="1:27" x14ac:dyDescent="0.25">
      <c r="A30" s="60"/>
      <c r="B30" s="51" t="s">
        <v>25</v>
      </c>
      <c r="C30" s="51" t="s">
        <v>26</v>
      </c>
      <c r="D30" s="52">
        <v>80</v>
      </c>
      <c r="E30" s="51" t="s">
        <v>195</v>
      </c>
      <c r="F30" s="52" t="s">
        <v>177</v>
      </c>
      <c r="G30" s="52" t="s">
        <v>178</v>
      </c>
      <c r="H30" s="52">
        <f t="shared" si="10"/>
        <v>2.2000000000000002</v>
      </c>
      <c r="I30" s="52">
        <v>3.4000000000000004</v>
      </c>
      <c r="K30" s="56">
        <v>-556</v>
      </c>
      <c r="L30" s="56">
        <v>682.35955569356327</v>
      </c>
      <c r="M30" s="53"/>
      <c r="N30" s="56">
        <v>126.35955569356327</v>
      </c>
      <c r="O30" s="55">
        <f t="shared" si="0"/>
        <v>51.948051948051948</v>
      </c>
      <c r="P30" s="57">
        <f t="shared" si="1"/>
        <v>2.2000000000000002</v>
      </c>
      <c r="Q30" s="58">
        <f t="shared" si="11"/>
        <v>51.948051948051948</v>
      </c>
      <c r="R30" s="58">
        <f t="shared" si="3"/>
        <v>656.21924445453851</v>
      </c>
      <c r="S30" s="58">
        <f t="shared" si="4"/>
        <v>0</v>
      </c>
      <c r="T30" s="55">
        <v>-65.188106431597873</v>
      </c>
      <c r="U30" s="58">
        <f t="shared" si="5"/>
        <v>708.16729640259041</v>
      </c>
      <c r="V30" s="55">
        <f>'front-budget'!S30</f>
        <v>114.69351344462835</v>
      </c>
      <c r="W30" s="55">
        <f t="shared" si="7"/>
        <v>822.86080984721877</v>
      </c>
      <c r="X30" s="55"/>
      <c r="Y30" s="55">
        <f t="shared" si="8"/>
        <v>0</v>
      </c>
      <c r="Z30" s="55">
        <f t="shared" si="6"/>
        <v>191.54766212516114</v>
      </c>
      <c r="AA30" s="56">
        <f t="shared" si="9"/>
        <v>757.67270341562096</v>
      </c>
    </row>
    <row r="31" spans="1:27" x14ac:dyDescent="0.25">
      <c r="A31" s="50"/>
      <c r="B31" s="51" t="s">
        <v>27</v>
      </c>
      <c r="C31" s="51" t="s">
        <v>28</v>
      </c>
      <c r="D31" s="52">
        <v>110</v>
      </c>
      <c r="E31" s="51" t="s">
        <v>196</v>
      </c>
      <c r="F31" s="52" t="s">
        <v>177</v>
      </c>
      <c r="G31" s="52" t="s">
        <v>178</v>
      </c>
      <c r="H31" s="52">
        <f t="shared" si="10"/>
        <v>0.10000000000000009</v>
      </c>
      <c r="I31" s="52">
        <v>1.3</v>
      </c>
      <c r="J31" s="54">
        <v>1</v>
      </c>
      <c r="K31" s="56">
        <v>0</v>
      </c>
      <c r="L31" s="56">
        <v>168.88172708311629</v>
      </c>
      <c r="M31" s="53">
        <v>169</v>
      </c>
      <c r="N31" s="56">
        <v>-0.11827291688371133</v>
      </c>
      <c r="O31" s="55">
        <f t="shared" si="0"/>
        <v>51.948051948051948</v>
      </c>
      <c r="P31" s="57">
        <f t="shared" si="1"/>
        <v>0.10000000000000009</v>
      </c>
      <c r="Q31" s="58">
        <f t="shared" si="11"/>
        <v>51.948051948051948</v>
      </c>
      <c r="R31" s="58">
        <f t="shared" si="3"/>
        <v>29.828147475206318</v>
      </c>
      <c r="S31" s="58">
        <f t="shared" si="4"/>
        <v>29.828147475206318</v>
      </c>
      <c r="T31" s="55">
        <v>218.39310714808425</v>
      </c>
      <c r="U31" s="58">
        <f t="shared" si="5"/>
        <v>111.60434689846458</v>
      </c>
      <c r="V31" s="55">
        <f>'front-budget'!S31</f>
        <v>229.3870268892567</v>
      </c>
      <c r="W31" s="55">
        <f t="shared" si="7"/>
        <v>340.99137378772127</v>
      </c>
      <c r="X31" s="55"/>
      <c r="Y31" s="55">
        <f t="shared" si="8"/>
        <v>0</v>
      </c>
      <c r="Z31" s="55">
        <f t="shared" si="6"/>
        <v>-218.51138006496797</v>
      </c>
      <c r="AA31" s="56">
        <f t="shared" si="9"/>
        <v>559.38448093580553</v>
      </c>
    </row>
    <row r="32" spans="1:27" x14ac:dyDescent="0.25">
      <c r="A32" s="60"/>
      <c r="B32" s="51" t="s">
        <v>29</v>
      </c>
      <c r="C32" s="51" t="s">
        <v>30</v>
      </c>
      <c r="D32" s="52">
        <v>54</v>
      </c>
      <c r="E32" s="51" t="s">
        <v>197</v>
      </c>
      <c r="F32" s="52" t="s">
        <v>177</v>
      </c>
      <c r="G32" s="52" t="s">
        <v>178</v>
      </c>
      <c r="H32" s="52">
        <f t="shared" si="10"/>
        <v>1.0999999999999999</v>
      </c>
      <c r="I32" s="52">
        <v>2.2999999999999998</v>
      </c>
      <c r="K32" s="56">
        <v>3181</v>
      </c>
      <c r="L32" s="56">
        <v>384.21599133712772</v>
      </c>
      <c r="M32" s="53"/>
      <c r="N32" s="56">
        <v>3565.2159913371279</v>
      </c>
      <c r="O32" s="55">
        <f t="shared" si="0"/>
        <v>51.948051948051948</v>
      </c>
      <c r="P32" s="57">
        <f t="shared" si="1"/>
        <v>1.0999999999999999</v>
      </c>
      <c r="Q32" s="58">
        <f t="shared" si="11"/>
        <v>51.948051948051948</v>
      </c>
      <c r="R32" s="58">
        <f t="shared" si="3"/>
        <v>328.1096222272692</v>
      </c>
      <c r="S32" s="58">
        <f t="shared" si="4"/>
        <v>0</v>
      </c>
      <c r="T32" s="55">
        <v>3529.6110622404653</v>
      </c>
      <c r="U32" s="58">
        <f t="shared" si="5"/>
        <v>380.05767417532115</v>
      </c>
      <c r="V32" s="55">
        <f>'front-budget'!S32</f>
        <v>114.69351344462835</v>
      </c>
      <c r="W32" s="55">
        <f t="shared" si="7"/>
        <v>494.75118761994952</v>
      </c>
      <c r="X32" s="55"/>
      <c r="Y32" s="55">
        <f t="shared" si="8"/>
        <v>0</v>
      </c>
      <c r="Z32" s="55">
        <f t="shared" si="6"/>
        <v>35.604929096662545</v>
      </c>
      <c r="AA32" s="56">
        <f t="shared" si="9"/>
        <v>4024.362249860415</v>
      </c>
    </row>
    <row r="33" spans="1:27" x14ac:dyDescent="0.25">
      <c r="A33" s="60"/>
      <c r="B33" s="51" t="s">
        <v>315</v>
      </c>
      <c r="D33" s="52">
        <v>52</v>
      </c>
      <c r="E33" s="51" t="s">
        <v>198</v>
      </c>
      <c r="F33" s="52" t="s">
        <v>177</v>
      </c>
      <c r="G33" s="52" t="s">
        <v>181</v>
      </c>
      <c r="H33" s="52">
        <f t="shared" si="10"/>
        <v>1.0999999999999999</v>
      </c>
      <c r="I33" s="52">
        <v>2.2999999999999998</v>
      </c>
      <c r="K33" s="56">
        <v>1050</v>
      </c>
      <c r="L33" s="56">
        <v>528.24232523550131</v>
      </c>
      <c r="M33" s="53">
        <v>528</v>
      </c>
      <c r="N33" s="56">
        <v>1050.2423252355013</v>
      </c>
      <c r="O33" s="55">
        <f t="shared" si="0"/>
        <v>51.948051948051948</v>
      </c>
      <c r="P33" s="57">
        <f t="shared" si="1"/>
        <v>0.72599999999999998</v>
      </c>
      <c r="Q33" s="58">
        <f t="shared" si="11"/>
        <v>51.948051948051948</v>
      </c>
      <c r="R33" s="58">
        <f t="shared" si="3"/>
        <v>216.55235066999768</v>
      </c>
      <c r="S33" s="58">
        <f t="shared" si="4"/>
        <v>0</v>
      </c>
      <c r="T33" s="55">
        <v>769.51919851460434</v>
      </c>
      <c r="U33" s="58">
        <f t="shared" si="5"/>
        <v>268.50040261804963</v>
      </c>
      <c r="V33" s="55">
        <f>'front-budget'!S33</f>
        <v>75.697718873454718</v>
      </c>
      <c r="W33" s="55">
        <f t="shared" si="7"/>
        <v>344.19812149150437</v>
      </c>
      <c r="X33" s="55"/>
      <c r="Y33" s="55">
        <f t="shared" si="8"/>
        <v>0</v>
      </c>
      <c r="Z33" s="55">
        <f t="shared" si="6"/>
        <v>280.72312672089697</v>
      </c>
      <c r="AA33" s="56">
        <f t="shared" si="9"/>
        <v>1113.7173200061086</v>
      </c>
    </row>
    <row r="34" spans="1:27" x14ac:dyDescent="0.25">
      <c r="B34" s="51" t="s">
        <v>32</v>
      </c>
      <c r="C34" s="51" t="s">
        <v>33</v>
      </c>
      <c r="D34" s="52">
        <v>90</v>
      </c>
      <c r="E34" s="51" t="s">
        <v>199</v>
      </c>
      <c r="F34" s="52" t="s">
        <v>177</v>
      </c>
      <c r="G34" s="52" t="s">
        <v>178</v>
      </c>
      <c r="H34" s="52">
        <f t="shared" si="10"/>
        <v>0.60000000000000009</v>
      </c>
      <c r="I34" s="52">
        <v>1.8</v>
      </c>
      <c r="K34" s="56">
        <v>0</v>
      </c>
      <c r="L34" s="56">
        <v>0</v>
      </c>
      <c r="M34" s="53">
        <v>442</v>
      </c>
      <c r="N34" s="56">
        <v>-0.30381064307016459</v>
      </c>
      <c r="O34" s="55">
        <f t="shared" ref="O34:O65" si="12">$A$3/77</f>
        <v>51.948051948051948</v>
      </c>
      <c r="P34" s="57">
        <f t="shared" ref="P34:P65" si="13">IF(G34="R",H34, IF(G34="N",(H34*0.66)))</f>
        <v>0.60000000000000009</v>
      </c>
      <c r="Q34" s="58">
        <f t="shared" si="11"/>
        <v>51.948051948051948</v>
      </c>
      <c r="R34" s="58">
        <f t="shared" ref="R34:R65" si="14">$A$10*P34</f>
        <v>178.96888485123779</v>
      </c>
      <c r="S34" s="58">
        <f t="shared" ref="S34:S65" si="15">J34*R34</f>
        <v>0</v>
      </c>
      <c r="T34" s="55">
        <v>-0.30381064307016459</v>
      </c>
      <c r="U34" s="58">
        <f t="shared" ref="U34:U65" si="16">(P34*$A$10)+Q34+S34</f>
        <v>230.91693679928974</v>
      </c>
      <c r="V34" s="55">
        <f>'front-budget'!S34</f>
        <v>114.69351344462835</v>
      </c>
      <c r="W34" s="55">
        <f t="shared" si="7"/>
        <v>345.61045024391808</v>
      </c>
      <c r="X34" s="55" t="s">
        <v>318</v>
      </c>
      <c r="Y34" s="55">
        <f t="shared" si="8"/>
        <v>576</v>
      </c>
      <c r="Z34" s="55">
        <f t="shared" ref="Z34:Z65" si="17">N34-T34</f>
        <v>0</v>
      </c>
      <c r="AA34" s="56">
        <f t="shared" si="9"/>
        <v>921.30663960084792</v>
      </c>
    </row>
    <row r="35" spans="1:27" x14ac:dyDescent="0.25">
      <c r="B35" s="51" t="s">
        <v>36</v>
      </c>
      <c r="C35" s="51" t="s">
        <v>37</v>
      </c>
      <c r="D35" s="52">
        <v>72</v>
      </c>
      <c r="E35" s="51" t="s">
        <v>201</v>
      </c>
      <c r="F35" s="52" t="s">
        <v>177</v>
      </c>
      <c r="G35" s="52" t="s">
        <v>181</v>
      </c>
      <c r="H35" s="52">
        <f t="shared" si="10"/>
        <v>1.4000000000000001</v>
      </c>
      <c r="I35" s="52">
        <v>2.6</v>
      </c>
      <c r="K35" s="55">
        <v>0</v>
      </c>
      <c r="L35" s="56">
        <v>645.9842607193724</v>
      </c>
      <c r="M35" s="52">
        <v>646</v>
      </c>
      <c r="N35" s="55">
        <v>-1.5739280627599328E-2</v>
      </c>
      <c r="O35" s="55">
        <f t="shared" si="12"/>
        <v>51.948051948051948</v>
      </c>
      <c r="P35" s="57">
        <f t="shared" si="13"/>
        <v>0.92400000000000015</v>
      </c>
      <c r="Q35" s="58">
        <f t="shared" si="11"/>
        <v>51.948051948051948</v>
      </c>
      <c r="R35" s="58">
        <f t="shared" si="14"/>
        <v>275.6120826709062</v>
      </c>
      <c r="S35" s="58">
        <f t="shared" si="15"/>
        <v>0</v>
      </c>
      <c r="T35" s="55">
        <v>-372.88465184636692</v>
      </c>
      <c r="U35" s="58">
        <f t="shared" si="16"/>
        <v>327.56013461895816</v>
      </c>
      <c r="V35" s="55">
        <f>'front-budget'!S35</f>
        <v>75.697718873454718</v>
      </c>
      <c r="W35" s="55">
        <f t="shared" si="7"/>
        <v>403.25785349241289</v>
      </c>
      <c r="X35" s="55"/>
      <c r="Y35" s="55">
        <f t="shared" si="8"/>
        <v>0</v>
      </c>
      <c r="Z35" s="55">
        <f t="shared" si="17"/>
        <v>372.86891256573932</v>
      </c>
      <c r="AA35" s="56">
        <f t="shared" si="9"/>
        <v>30.373201646045956</v>
      </c>
    </row>
    <row r="36" spans="1:27" x14ac:dyDescent="0.25">
      <c r="B36" s="51" t="s">
        <v>38</v>
      </c>
      <c r="C36" s="51" t="s">
        <v>39</v>
      </c>
      <c r="D36" s="52">
        <v>62</v>
      </c>
      <c r="E36" s="51" t="s">
        <v>202</v>
      </c>
      <c r="F36" s="52" t="s">
        <v>177</v>
      </c>
      <c r="G36" s="52" t="s">
        <v>178</v>
      </c>
      <c r="H36" s="52">
        <f t="shared" si="10"/>
        <v>1.5000000000000002</v>
      </c>
      <c r="I36" s="52">
        <v>2.7</v>
      </c>
      <c r="K36" s="55">
        <v>12326</v>
      </c>
      <c r="L36" s="56">
        <v>492.63183292128622</v>
      </c>
      <c r="N36" s="55">
        <v>12818.631832921286</v>
      </c>
      <c r="O36" s="55">
        <f t="shared" si="12"/>
        <v>51.948051948051948</v>
      </c>
      <c r="P36" s="57">
        <f t="shared" si="13"/>
        <v>1.5000000000000002</v>
      </c>
      <c r="Q36" s="58">
        <f t="shared" si="11"/>
        <v>51.948051948051948</v>
      </c>
      <c r="R36" s="58">
        <f t="shared" si="14"/>
        <v>447.42221212809449</v>
      </c>
      <c r="S36" s="58">
        <f t="shared" si="15"/>
        <v>0</v>
      </c>
      <c r="T36" s="55">
        <v>12726.320455450625</v>
      </c>
      <c r="U36" s="58">
        <f t="shared" si="16"/>
        <v>499.37026407614644</v>
      </c>
      <c r="V36" s="55">
        <f>'front-budget'!S36</f>
        <v>114.69351344462835</v>
      </c>
      <c r="W36" s="55">
        <f t="shared" si="7"/>
        <v>614.06377752077481</v>
      </c>
      <c r="X36" s="55"/>
      <c r="Y36" s="55">
        <f t="shared" si="8"/>
        <v>0</v>
      </c>
      <c r="Z36" s="55">
        <f t="shared" si="17"/>
        <v>92.311377470661682</v>
      </c>
      <c r="AA36" s="56">
        <f t="shared" si="9"/>
        <v>13340.384232971399</v>
      </c>
    </row>
    <row r="37" spans="1:27" x14ac:dyDescent="0.25">
      <c r="A37" s="70"/>
      <c r="B37" s="51" t="s">
        <v>40</v>
      </c>
      <c r="C37" s="51" t="s">
        <v>41</v>
      </c>
      <c r="D37" s="52" t="s">
        <v>203</v>
      </c>
      <c r="E37" s="51" t="s">
        <v>204</v>
      </c>
      <c r="F37" s="52" t="s">
        <v>177</v>
      </c>
      <c r="G37" s="52" t="s">
        <v>181</v>
      </c>
      <c r="H37" s="52">
        <f t="shared" si="10"/>
        <v>1.2</v>
      </c>
      <c r="I37" s="52">
        <v>2.4</v>
      </c>
      <c r="K37" s="55">
        <v>0</v>
      </c>
      <c r="L37" s="56">
        <v>567.4896370634583</v>
      </c>
      <c r="M37" s="52">
        <v>567</v>
      </c>
      <c r="N37" s="55">
        <v>0.4896370634583036</v>
      </c>
      <c r="O37" s="55">
        <f t="shared" si="12"/>
        <v>51.948051948051948</v>
      </c>
      <c r="P37" s="57">
        <f t="shared" si="13"/>
        <v>0.79200000000000004</v>
      </c>
      <c r="Q37" s="58">
        <f t="shared" si="11"/>
        <v>51.948051948051948</v>
      </c>
      <c r="R37" s="58">
        <f t="shared" si="14"/>
        <v>236.23892800363384</v>
      </c>
      <c r="S37" s="58">
        <f t="shared" si="15"/>
        <v>0</v>
      </c>
      <c r="T37" s="55">
        <v>-310.94875160571939</v>
      </c>
      <c r="U37" s="58">
        <f t="shared" si="16"/>
        <v>288.18697995168577</v>
      </c>
      <c r="V37" s="55">
        <f>'front-budget'!S37</f>
        <v>75.697718873454718</v>
      </c>
      <c r="W37" s="55">
        <f t="shared" si="7"/>
        <v>363.8846988251405</v>
      </c>
      <c r="X37" s="55"/>
      <c r="Y37" s="55">
        <f t="shared" si="8"/>
        <v>0</v>
      </c>
      <c r="Z37" s="55">
        <f t="shared" si="17"/>
        <v>311.4383886691777</v>
      </c>
      <c r="AA37" s="56">
        <f t="shared" si="9"/>
        <v>52.935947219421095</v>
      </c>
    </row>
    <row r="38" spans="1:27" x14ac:dyDescent="0.25">
      <c r="A38" s="70"/>
      <c r="B38" s="51" t="s">
        <v>42</v>
      </c>
      <c r="C38" s="51" t="s">
        <v>43</v>
      </c>
      <c r="D38" s="52">
        <v>73</v>
      </c>
      <c r="E38" s="51" t="s">
        <v>205</v>
      </c>
      <c r="F38" s="52" t="s">
        <v>177</v>
      </c>
      <c r="G38" s="52" t="s">
        <v>178</v>
      </c>
      <c r="H38" s="52">
        <f t="shared" si="10"/>
        <v>1.4000000000000001</v>
      </c>
      <c r="I38" s="52">
        <v>2.6</v>
      </c>
      <c r="K38" s="55">
        <v>0</v>
      </c>
      <c r="L38" s="56">
        <v>465.52787252524655</v>
      </c>
      <c r="M38" s="52">
        <v>120</v>
      </c>
      <c r="N38" s="55">
        <v>345.52787252524655</v>
      </c>
      <c r="O38" s="55">
        <f t="shared" si="12"/>
        <v>51.948051948051948</v>
      </c>
      <c r="P38" s="57">
        <f t="shared" si="13"/>
        <v>1.4000000000000001</v>
      </c>
      <c r="Q38" s="58">
        <f t="shared" si="11"/>
        <v>51.948051948051948</v>
      </c>
      <c r="R38" s="58">
        <f t="shared" si="14"/>
        <v>417.59406465288816</v>
      </c>
      <c r="S38" s="58">
        <f t="shared" si="15"/>
        <v>0</v>
      </c>
      <c r="T38" s="55">
        <v>267.39310714808425</v>
      </c>
      <c r="U38" s="58">
        <f t="shared" si="16"/>
        <v>469.54211660094012</v>
      </c>
      <c r="V38" s="55">
        <f>'front-budget'!S38</f>
        <v>114.69351344462835</v>
      </c>
      <c r="W38" s="55">
        <f t="shared" si="7"/>
        <v>584.23563004556843</v>
      </c>
      <c r="X38" s="55"/>
      <c r="Y38" s="55">
        <f t="shared" si="8"/>
        <v>0</v>
      </c>
      <c r="Z38" s="55">
        <f t="shared" si="17"/>
        <v>78.134765377162296</v>
      </c>
      <c r="AA38" s="56">
        <f t="shared" si="9"/>
        <v>851.62873719365268</v>
      </c>
    </row>
    <row r="39" spans="1:27" x14ac:dyDescent="0.25">
      <c r="B39" s="51" t="s">
        <v>44</v>
      </c>
      <c r="C39" s="51" t="s">
        <v>11</v>
      </c>
      <c r="D39" s="52">
        <v>43</v>
      </c>
      <c r="E39" s="51" t="s">
        <v>206</v>
      </c>
      <c r="F39" s="52" t="s">
        <v>177</v>
      </c>
      <c r="G39" s="52" t="s">
        <v>178</v>
      </c>
      <c r="H39" s="52">
        <f t="shared" si="10"/>
        <v>1.8</v>
      </c>
      <c r="I39" s="52">
        <v>3</v>
      </c>
      <c r="K39" s="55">
        <v>15372</v>
      </c>
      <c r="L39" s="56">
        <v>573.94371410940494</v>
      </c>
      <c r="N39" s="55">
        <v>15945.943714109406</v>
      </c>
      <c r="O39" s="55">
        <f t="shared" si="12"/>
        <v>51.948051948051948</v>
      </c>
      <c r="P39" s="57">
        <f t="shared" si="13"/>
        <v>1.8</v>
      </c>
      <c r="Q39" s="58">
        <f t="shared" si="11"/>
        <v>51.948051948051948</v>
      </c>
      <c r="R39" s="58">
        <f t="shared" si="14"/>
        <v>536.90665455371334</v>
      </c>
      <c r="S39" s="58">
        <f t="shared" si="15"/>
        <v>0</v>
      </c>
      <c r="T39" s="55">
        <v>15811.102500358244</v>
      </c>
      <c r="U39" s="58">
        <f t="shared" si="16"/>
        <v>588.85470650176524</v>
      </c>
      <c r="V39" s="55">
        <f>'front-budget'!S39</f>
        <v>114.69351344462835</v>
      </c>
      <c r="W39" s="55">
        <f t="shared" si="7"/>
        <v>703.5482199463936</v>
      </c>
      <c r="X39" s="55"/>
      <c r="Y39" s="55">
        <f t="shared" si="8"/>
        <v>0</v>
      </c>
      <c r="Z39" s="55">
        <f t="shared" si="17"/>
        <v>134.84121375116229</v>
      </c>
      <c r="AA39" s="56">
        <f t="shared" si="9"/>
        <v>16514.650720304639</v>
      </c>
    </row>
    <row r="40" spans="1:27" x14ac:dyDescent="0.25">
      <c r="B40" s="51" t="s">
        <v>45</v>
      </c>
      <c r="C40" s="51" t="s">
        <v>46</v>
      </c>
      <c r="D40" s="52">
        <v>99</v>
      </c>
      <c r="E40" s="51" t="s">
        <v>207</v>
      </c>
      <c r="F40" s="52" t="s">
        <v>177</v>
      </c>
      <c r="G40" s="52" t="s">
        <v>178</v>
      </c>
      <c r="H40" s="52">
        <f t="shared" si="10"/>
        <v>2.2000000000000002</v>
      </c>
      <c r="I40" s="52">
        <v>3.4000000000000004</v>
      </c>
      <c r="K40" s="55">
        <v>1568</v>
      </c>
      <c r="L40" s="56">
        <v>1307.2480637167791</v>
      </c>
      <c r="N40" s="55">
        <v>2875.2480637167791</v>
      </c>
      <c r="O40" s="55">
        <f t="shared" si="12"/>
        <v>51.948051948051948</v>
      </c>
      <c r="P40" s="57">
        <f t="shared" si="13"/>
        <v>2.2000000000000002</v>
      </c>
      <c r="Q40" s="58">
        <f t="shared" si="11"/>
        <v>51.948051948051948</v>
      </c>
      <c r="R40" s="58">
        <f t="shared" si="14"/>
        <v>656.21924445453851</v>
      </c>
      <c r="S40" s="58">
        <f t="shared" si="15"/>
        <v>0</v>
      </c>
      <c r="T40" s="55">
        <v>2498.3417358547531</v>
      </c>
      <c r="U40" s="58">
        <f t="shared" si="16"/>
        <v>708.16729640259041</v>
      </c>
      <c r="V40" s="55">
        <f>'front-budget'!S40</f>
        <v>229.3870268892567</v>
      </c>
      <c r="W40" s="55">
        <f t="shared" si="7"/>
        <v>937.55432329184714</v>
      </c>
      <c r="X40" s="55" t="s">
        <v>318</v>
      </c>
      <c r="Y40" s="55">
        <f t="shared" si="8"/>
        <v>1088</v>
      </c>
      <c r="Z40" s="55">
        <f t="shared" si="17"/>
        <v>376.90632786202605</v>
      </c>
      <c r="AA40" s="56">
        <f t="shared" si="9"/>
        <v>4523.8960591466002</v>
      </c>
    </row>
    <row r="41" spans="1:27" x14ac:dyDescent="0.25">
      <c r="B41" s="51" t="s">
        <v>47</v>
      </c>
      <c r="C41" s="51" t="s">
        <v>48</v>
      </c>
      <c r="D41" s="52">
        <v>66</v>
      </c>
      <c r="E41" s="51" t="s">
        <v>208</v>
      </c>
      <c r="F41" s="52" t="s">
        <v>177</v>
      </c>
      <c r="G41" s="52" t="s">
        <v>178</v>
      </c>
      <c r="H41" s="52">
        <f t="shared" si="10"/>
        <v>1.0999999999999999</v>
      </c>
      <c r="I41" s="52">
        <v>2.2999999999999998</v>
      </c>
      <c r="K41" s="55">
        <v>0</v>
      </c>
      <c r="L41" s="56">
        <v>384.21599133712772</v>
      </c>
      <c r="M41" s="52">
        <v>384</v>
      </c>
      <c r="N41" s="55">
        <v>0.21599133712771845</v>
      </c>
      <c r="O41" s="55">
        <f t="shared" si="12"/>
        <v>51.948051948051948</v>
      </c>
      <c r="P41" s="57">
        <f t="shared" si="13"/>
        <v>1.0999999999999999</v>
      </c>
      <c r="Q41" s="58">
        <f t="shared" si="11"/>
        <v>51.948051948051948</v>
      </c>
      <c r="R41" s="58">
        <f t="shared" si="14"/>
        <v>328.1096222272692</v>
      </c>
      <c r="S41" s="58">
        <f t="shared" si="15"/>
        <v>0</v>
      </c>
      <c r="T41" s="55">
        <v>-35.388937759534997</v>
      </c>
      <c r="U41" s="58">
        <f t="shared" si="16"/>
        <v>380.05767417532115</v>
      </c>
      <c r="V41" s="55">
        <f>'front-budget'!S41</f>
        <v>114.69351344462835</v>
      </c>
      <c r="W41" s="55">
        <f t="shared" si="7"/>
        <v>494.75118761994952</v>
      </c>
      <c r="X41" s="55" t="s">
        <v>318</v>
      </c>
      <c r="Y41" s="55">
        <f t="shared" si="8"/>
        <v>736</v>
      </c>
      <c r="Z41" s="55">
        <f t="shared" si="17"/>
        <v>35.604929096662715</v>
      </c>
      <c r="AA41" s="56">
        <f t="shared" si="9"/>
        <v>1195.3622498604145</v>
      </c>
    </row>
    <row r="42" spans="1:27" x14ac:dyDescent="0.25">
      <c r="B42" s="51" t="s">
        <v>49</v>
      </c>
      <c r="C42" s="51" t="s">
        <v>50</v>
      </c>
      <c r="D42" s="52">
        <v>103</v>
      </c>
      <c r="E42" s="51" t="s">
        <v>209</v>
      </c>
      <c r="F42" s="52" t="s">
        <v>177</v>
      </c>
      <c r="G42" s="52" t="s">
        <v>178</v>
      </c>
      <c r="H42" s="52">
        <f t="shared" si="10"/>
        <v>1.3</v>
      </c>
      <c r="I42" s="52">
        <v>2.5</v>
      </c>
      <c r="K42" s="55">
        <v>0</v>
      </c>
      <c r="L42" s="56">
        <v>438.42391212920694</v>
      </c>
      <c r="M42" s="52">
        <v>438</v>
      </c>
      <c r="N42" s="55">
        <v>0.42391212920693988</v>
      </c>
      <c r="O42" s="55">
        <f t="shared" si="12"/>
        <v>51.948051948051948</v>
      </c>
      <c r="P42" s="57">
        <f t="shared" si="13"/>
        <v>1.3</v>
      </c>
      <c r="Q42" s="58">
        <f t="shared" si="11"/>
        <v>51.948051948051948</v>
      </c>
      <c r="R42" s="58">
        <f t="shared" si="14"/>
        <v>387.76591717768184</v>
      </c>
      <c r="S42" s="58">
        <f t="shared" si="15"/>
        <v>0</v>
      </c>
      <c r="T42" s="55">
        <v>-63.534241154455458</v>
      </c>
      <c r="U42" s="58">
        <f t="shared" si="16"/>
        <v>439.7139691257338</v>
      </c>
      <c r="V42" s="55">
        <f>'front-budget'!S42</f>
        <v>114.69351344462835</v>
      </c>
      <c r="W42" s="55">
        <f t="shared" si="7"/>
        <v>554.40748257036216</v>
      </c>
      <c r="X42" s="55"/>
      <c r="Y42" s="55">
        <f t="shared" si="8"/>
        <v>0</v>
      </c>
      <c r="Z42" s="55">
        <f t="shared" si="17"/>
        <v>63.958153283662398</v>
      </c>
      <c r="AA42" s="56">
        <f t="shared" si="9"/>
        <v>490.8732414159067</v>
      </c>
    </row>
    <row r="43" spans="1:27" s="62" customFormat="1" x14ac:dyDescent="0.25">
      <c r="A43" s="52"/>
      <c r="B43" s="51" t="s">
        <v>51</v>
      </c>
      <c r="C43" s="51" t="s">
        <v>52</v>
      </c>
      <c r="D43" s="52" t="s">
        <v>210</v>
      </c>
      <c r="E43" s="51" t="s">
        <v>211</v>
      </c>
      <c r="F43" s="52" t="s">
        <v>177</v>
      </c>
      <c r="G43" s="52" t="s">
        <v>178</v>
      </c>
      <c r="H43" s="52">
        <f t="shared" si="10"/>
        <v>2.2000000000000002</v>
      </c>
      <c r="I43" s="52">
        <v>3.4000000000000004</v>
      </c>
      <c r="J43" s="54"/>
      <c r="K43" s="55">
        <v>759</v>
      </c>
      <c r="L43" s="56">
        <v>682.35955569356327</v>
      </c>
      <c r="M43" s="52">
        <v>1250</v>
      </c>
      <c r="N43" s="55">
        <v>191</v>
      </c>
      <c r="O43" s="55">
        <f t="shared" si="12"/>
        <v>51.948051948051948</v>
      </c>
      <c r="P43" s="57">
        <f t="shared" si="13"/>
        <v>2.2000000000000002</v>
      </c>
      <c r="Q43" s="58">
        <f t="shared" si="11"/>
        <v>51.948051948051948</v>
      </c>
      <c r="R43" s="58">
        <f t="shared" si="14"/>
        <v>656.21924445453851</v>
      </c>
      <c r="S43" s="58">
        <f t="shared" si="15"/>
        <v>0</v>
      </c>
      <c r="T43" s="55">
        <v>0</v>
      </c>
      <c r="U43" s="58">
        <f t="shared" si="16"/>
        <v>708.16729640259041</v>
      </c>
      <c r="V43" s="55">
        <f>'front-budget'!S43</f>
        <v>114.69351344462835</v>
      </c>
      <c r="W43" s="55">
        <f t="shared" si="7"/>
        <v>822.86080984721877</v>
      </c>
      <c r="X43" s="55" t="s">
        <v>318</v>
      </c>
      <c r="Y43" s="55">
        <f t="shared" si="8"/>
        <v>1088</v>
      </c>
      <c r="Z43" s="55">
        <f t="shared" si="17"/>
        <v>191</v>
      </c>
      <c r="AA43" s="56">
        <f t="shared" si="9"/>
        <v>1910.8608098472187</v>
      </c>
    </row>
    <row r="44" spans="1:27" s="62" customFormat="1" x14ac:dyDescent="0.25">
      <c r="A44" s="52"/>
      <c r="B44" s="51" t="s">
        <v>53</v>
      </c>
      <c r="C44" s="51" t="s">
        <v>54</v>
      </c>
      <c r="D44" s="52">
        <v>70</v>
      </c>
      <c r="E44" s="51" t="s">
        <v>212</v>
      </c>
      <c r="F44" s="52" t="s">
        <v>177</v>
      </c>
      <c r="G44" s="52" t="s">
        <v>181</v>
      </c>
      <c r="H44" s="52">
        <f t="shared" si="10"/>
        <v>1.4000000000000001</v>
      </c>
      <c r="I44" s="52">
        <v>2.6</v>
      </c>
      <c r="J44" s="54"/>
      <c r="K44" s="55">
        <v>0</v>
      </c>
      <c r="L44" s="56">
        <v>645.9842607193724</v>
      </c>
      <c r="M44" s="52">
        <v>400</v>
      </c>
      <c r="N44" s="55">
        <v>245.9842607193724</v>
      </c>
      <c r="O44" s="55">
        <f t="shared" si="12"/>
        <v>51.948051948051948</v>
      </c>
      <c r="P44" s="57">
        <f t="shared" si="13"/>
        <v>0.92400000000000015</v>
      </c>
      <c r="Q44" s="58">
        <f t="shared" si="11"/>
        <v>51.948051948051948</v>
      </c>
      <c r="R44" s="58">
        <f t="shared" si="14"/>
        <v>275.6120826709062</v>
      </c>
      <c r="S44" s="58">
        <f t="shared" si="15"/>
        <v>0</v>
      </c>
      <c r="T44" s="55">
        <v>-126.88465184636692</v>
      </c>
      <c r="U44" s="58">
        <f t="shared" si="16"/>
        <v>327.56013461895816</v>
      </c>
      <c r="V44" s="55">
        <f>'front-budget'!S44</f>
        <v>75.697718873454718</v>
      </c>
      <c r="W44" s="55">
        <f t="shared" si="7"/>
        <v>403.25785349241289</v>
      </c>
      <c r="X44" s="55"/>
      <c r="Y44" s="55">
        <f t="shared" si="8"/>
        <v>0</v>
      </c>
      <c r="Z44" s="55">
        <f t="shared" si="17"/>
        <v>372.86891256573932</v>
      </c>
      <c r="AA44" s="56">
        <f t="shared" si="9"/>
        <v>276.37320164604597</v>
      </c>
    </row>
    <row r="45" spans="1:27" x14ac:dyDescent="0.25">
      <c r="B45" s="51" t="s">
        <v>55</v>
      </c>
      <c r="C45" s="51" t="s">
        <v>56</v>
      </c>
      <c r="D45" s="52" t="s">
        <v>213</v>
      </c>
      <c r="E45" s="51" t="s">
        <v>214</v>
      </c>
      <c r="F45" s="52" t="s">
        <v>177</v>
      </c>
      <c r="G45" s="52" t="s">
        <v>181</v>
      </c>
      <c r="H45" s="52">
        <f t="shared" si="10"/>
        <v>0.60000000000000009</v>
      </c>
      <c r="I45" s="52">
        <v>1.8</v>
      </c>
      <c r="K45" s="55">
        <v>185</v>
      </c>
      <c r="L45" s="56">
        <v>332.00576609571652</v>
      </c>
      <c r="M45" s="52">
        <v>1689.25</v>
      </c>
      <c r="N45" s="55">
        <v>-596</v>
      </c>
      <c r="O45" s="55">
        <f t="shared" si="12"/>
        <v>51.948051948051948</v>
      </c>
      <c r="P45" s="57">
        <f t="shared" si="13"/>
        <v>0.39600000000000007</v>
      </c>
      <c r="Q45" s="58">
        <f t="shared" si="11"/>
        <v>51.948051948051948</v>
      </c>
      <c r="R45" s="58">
        <f t="shared" si="14"/>
        <v>118.11946400181695</v>
      </c>
      <c r="S45" s="58">
        <f t="shared" si="15"/>
        <v>0</v>
      </c>
      <c r="T45" s="55">
        <v>-723.14681697949322</v>
      </c>
      <c r="U45" s="58">
        <f t="shared" si="16"/>
        <v>170.06751594986889</v>
      </c>
      <c r="V45" s="55">
        <f>'front-budget'!S45</f>
        <v>75.697718873454718</v>
      </c>
      <c r="W45" s="55">
        <f t="shared" si="7"/>
        <v>245.76523482332362</v>
      </c>
      <c r="X45" s="55"/>
      <c r="Y45" s="55">
        <f t="shared" si="8"/>
        <v>0</v>
      </c>
      <c r="Z45" s="55">
        <f t="shared" si="17"/>
        <v>127.14681697949322</v>
      </c>
      <c r="AA45" s="56">
        <f t="shared" si="9"/>
        <v>-477.38158215616954</v>
      </c>
    </row>
    <row r="46" spans="1:27" s="62" customFormat="1" x14ac:dyDescent="0.25">
      <c r="A46" s="52"/>
      <c r="B46" s="51" t="s">
        <v>57</v>
      </c>
      <c r="C46" s="51" t="s">
        <v>58</v>
      </c>
      <c r="D46" s="52">
        <v>67</v>
      </c>
      <c r="E46" s="51" t="s">
        <v>215</v>
      </c>
      <c r="F46" s="52" t="s">
        <v>177</v>
      </c>
      <c r="G46" s="52" t="s">
        <v>181</v>
      </c>
      <c r="H46" s="52">
        <f t="shared" si="10"/>
        <v>1.0999999999999999</v>
      </c>
      <c r="I46" s="52">
        <v>2.2999999999999998</v>
      </c>
      <c r="J46" s="54"/>
      <c r="K46" s="55">
        <v>0</v>
      </c>
      <c r="L46" s="56">
        <v>528.24232523550131</v>
      </c>
      <c r="M46" s="52">
        <v>528</v>
      </c>
      <c r="N46" s="55">
        <v>0.24232523550131191</v>
      </c>
      <c r="O46" s="55">
        <f t="shared" si="12"/>
        <v>51.948051948051948</v>
      </c>
      <c r="P46" s="57">
        <f t="shared" si="13"/>
        <v>0.72599999999999998</v>
      </c>
      <c r="Q46" s="58">
        <f t="shared" si="11"/>
        <v>51.948051948051948</v>
      </c>
      <c r="R46" s="58">
        <f t="shared" si="14"/>
        <v>216.55235066999768</v>
      </c>
      <c r="S46" s="58">
        <f t="shared" si="15"/>
        <v>0</v>
      </c>
      <c r="T46" s="55">
        <v>-280.4808014853956</v>
      </c>
      <c r="U46" s="58">
        <f t="shared" si="16"/>
        <v>268.50040261804963</v>
      </c>
      <c r="V46" s="55">
        <f>'front-budget'!S46</f>
        <v>75.697718873454718</v>
      </c>
      <c r="W46" s="55">
        <f t="shared" si="7"/>
        <v>344.19812149150437</v>
      </c>
      <c r="X46" s="55"/>
      <c r="Y46" s="55">
        <f t="shared" si="8"/>
        <v>0</v>
      </c>
      <c r="Z46" s="55">
        <f t="shared" si="17"/>
        <v>280.72312672089691</v>
      </c>
      <c r="AA46" s="56">
        <f t="shared" si="9"/>
        <v>63.71732000610875</v>
      </c>
    </row>
    <row r="47" spans="1:27" x14ac:dyDescent="0.25">
      <c r="B47" s="51" t="s">
        <v>61</v>
      </c>
      <c r="C47" s="51" t="s">
        <v>62</v>
      </c>
      <c r="D47" s="52">
        <v>26</v>
      </c>
      <c r="E47" s="51" t="s">
        <v>217</v>
      </c>
      <c r="F47" s="52" t="s">
        <v>177</v>
      </c>
      <c r="G47" s="52" t="s">
        <v>178</v>
      </c>
      <c r="H47" s="52">
        <f t="shared" si="10"/>
        <v>1.8</v>
      </c>
      <c r="I47" s="52">
        <v>3</v>
      </c>
      <c r="K47" s="55">
        <v>1908</v>
      </c>
      <c r="L47" s="56">
        <v>573.94371410940494</v>
      </c>
      <c r="M47" s="52">
        <v>1200</v>
      </c>
      <c r="N47" s="55">
        <v>1282</v>
      </c>
      <c r="O47" s="55">
        <f t="shared" si="12"/>
        <v>51.948051948051948</v>
      </c>
      <c r="P47" s="57">
        <f t="shared" si="13"/>
        <v>1.8</v>
      </c>
      <c r="Q47" s="58">
        <f t="shared" si="11"/>
        <v>51.948051948051948</v>
      </c>
      <c r="R47" s="58">
        <f t="shared" si="14"/>
        <v>536.90665455371334</v>
      </c>
      <c r="S47" s="58">
        <f t="shared" si="15"/>
        <v>0</v>
      </c>
      <c r="T47" s="55">
        <v>1147</v>
      </c>
      <c r="U47" s="58">
        <f t="shared" si="16"/>
        <v>588.85470650176524</v>
      </c>
      <c r="V47" s="55">
        <f>'front-budget'!S47</f>
        <v>114.69351344462835</v>
      </c>
      <c r="W47" s="55">
        <f t="shared" si="7"/>
        <v>703.5482199463936</v>
      </c>
      <c r="X47" s="55"/>
      <c r="Y47" s="55">
        <f t="shared" si="8"/>
        <v>0</v>
      </c>
      <c r="Z47" s="55">
        <f t="shared" si="17"/>
        <v>135</v>
      </c>
      <c r="AA47" s="56">
        <f t="shared" si="9"/>
        <v>1850.5482199463934</v>
      </c>
    </row>
    <row r="48" spans="1:27" x14ac:dyDescent="0.25">
      <c r="B48" s="51" t="s">
        <v>63</v>
      </c>
      <c r="C48" s="51" t="s">
        <v>64</v>
      </c>
      <c r="D48" s="52">
        <v>83</v>
      </c>
      <c r="E48" s="51" t="s">
        <v>218</v>
      </c>
      <c r="F48" s="52" t="s">
        <v>177</v>
      </c>
      <c r="G48" s="52" t="s">
        <v>178</v>
      </c>
      <c r="H48" s="52">
        <f t="shared" si="10"/>
        <v>1.3</v>
      </c>
      <c r="I48" s="52">
        <v>2.5</v>
      </c>
      <c r="K48" s="55">
        <v>241</v>
      </c>
      <c r="L48" s="56">
        <v>438.42391212920694</v>
      </c>
      <c r="M48" s="52">
        <v>679</v>
      </c>
      <c r="N48" s="55">
        <v>0.42391212920688304</v>
      </c>
      <c r="O48" s="55">
        <f t="shared" si="12"/>
        <v>51.948051948051948</v>
      </c>
      <c r="P48" s="57">
        <f t="shared" si="13"/>
        <v>1.3</v>
      </c>
      <c r="Q48" s="58">
        <f t="shared" si="11"/>
        <v>51.948051948051948</v>
      </c>
      <c r="R48" s="58">
        <f t="shared" si="14"/>
        <v>387.76591717768184</v>
      </c>
      <c r="S48" s="58">
        <f t="shared" si="15"/>
        <v>0</v>
      </c>
      <c r="T48" s="55">
        <v>-63.534241154455515</v>
      </c>
      <c r="U48" s="58">
        <f t="shared" si="16"/>
        <v>439.7139691257338</v>
      </c>
      <c r="V48" s="55">
        <f>'front-budget'!S48</f>
        <v>114.69351344462835</v>
      </c>
      <c r="W48" s="55">
        <f t="shared" si="7"/>
        <v>554.40748257036216</v>
      </c>
      <c r="X48" s="55"/>
      <c r="Y48" s="55">
        <f t="shared" si="8"/>
        <v>0</v>
      </c>
      <c r="Z48" s="55">
        <f t="shared" si="17"/>
        <v>63.958153283662398</v>
      </c>
      <c r="AA48" s="56">
        <f t="shared" si="9"/>
        <v>490.87324141590665</v>
      </c>
    </row>
    <row r="49" spans="1:27" x14ac:dyDescent="0.25">
      <c r="B49" s="51" t="s">
        <v>65</v>
      </c>
      <c r="C49" s="51" t="s">
        <v>66</v>
      </c>
      <c r="D49" s="52">
        <v>86</v>
      </c>
      <c r="E49" s="51" t="s">
        <v>219</v>
      </c>
      <c r="F49" s="52" t="s">
        <v>177</v>
      </c>
      <c r="G49" s="52" t="s">
        <v>181</v>
      </c>
      <c r="H49" s="52">
        <f t="shared" ref="H49:H80" si="18">I49-1.2</f>
        <v>0.5</v>
      </c>
      <c r="I49" s="52">
        <v>1.7</v>
      </c>
      <c r="K49" s="55">
        <v>0</v>
      </c>
      <c r="L49" s="56">
        <v>292.75845426775948</v>
      </c>
      <c r="M49" s="52">
        <v>197</v>
      </c>
      <c r="N49" s="55">
        <v>96</v>
      </c>
      <c r="O49" s="55">
        <f t="shared" si="12"/>
        <v>51.948051948051948</v>
      </c>
      <c r="P49" s="57">
        <f t="shared" si="13"/>
        <v>0.33</v>
      </c>
      <c r="Q49" s="58">
        <f t="shared" si="11"/>
        <v>51.948051948051948</v>
      </c>
      <c r="R49" s="58">
        <f t="shared" si="14"/>
        <v>98.432886668180771</v>
      </c>
      <c r="S49" s="58">
        <f t="shared" si="15"/>
        <v>0</v>
      </c>
      <c r="T49" s="55">
        <v>0</v>
      </c>
      <c r="U49" s="58">
        <f t="shared" si="16"/>
        <v>150.38093861623273</v>
      </c>
      <c r="V49" s="55">
        <f>'front-budget'!S49</f>
        <v>75.697718873454718</v>
      </c>
      <c r="W49" s="55">
        <f t="shared" si="7"/>
        <v>226.07865748968743</v>
      </c>
      <c r="X49" s="55"/>
      <c r="Y49" s="55">
        <f t="shared" si="8"/>
        <v>0</v>
      </c>
      <c r="Z49" s="55">
        <f t="shared" si="17"/>
        <v>96</v>
      </c>
      <c r="AA49" s="56">
        <f t="shared" si="9"/>
        <v>226.07865748968743</v>
      </c>
    </row>
    <row r="50" spans="1:27" x14ac:dyDescent="0.25">
      <c r="B50" s="51" t="s">
        <v>69</v>
      </c>
      <c r="C50" s="51" t="s">
        <v>70</v>
      </c>
      <c r="D50" s="52">
        <v>39</v>
      </c>
      <c r="E50" s="51" t="s">
        <v>221</v>
      </c>
      <c r="F50" s="52" t="s">
        <v>177</v>
      </c>
      <c r="G50" s="52" t="s">
        <v>181</v>
      </c>
      <c r="H50" s="52">
        <f t="shared" si="18"/>
        <v>2.0999999999999996</v>
      </c>
      <c r="I50" s="52">
        <v>3.3</v>
      </c>
      <c r="K50" s="55">
        <v>0</v>
      </c>
      <c r="L50" s="56">
        <v>920.71544351507112</v>
      </c>
      <c r="M50" s="52">
        <v>921</v>
      </c>
      <c r="N50" s="55">
        <v>-0.28455648492888486</v>
      </c>
      <c r="O50" s="55">
        <f t="shared" si="12"/>
        <v>51.948051948051948</v>
      </c>
      <c r="P50" s="57">
        <f t="shared" si="13"/>
        <v>1.3859999999999999</v>
      </c>
      <c r="Q50" s="58">
        <f t="shared" si="11"/>
        <v>51.948051948051948</v>
      </c>
      <c r="R50" s="58">
        <f t="shared" si="14"/>
        <v>413.41812400635922</v>
      </c>
      <c r="S50" s="58">
        <f t="shared" si="15"/>
        <v>0</v>
      </c>
      <c r="T50" s="55">
        <v>-588.16030268863335</v>
      </c>
      <c r="U50" s="58">
        <f t="shared" si="16"/>
        <v>465.36617595441118</v>
      </c>
      <c r="V50" s="55">
        <f>'front-budget'!S50</f>
        <v>75.697718873454718</v>
      </c>
      <c r="W50" s="55">
        <f t="shared" si="7"/>
        <v>541.06389482786585</v>
      </c>
      <c r="X50" s="55"/>
      <c r="Y50" s="55">
        <f t="shared" si="8"/>
        <v>0</v>
      </c>
      <c r="Z50" s="55">
        <f t="shared" si="17"/>
        <v>587.87574620370447</v>
      </c>
      <c r="AA50" s="56">
        <f t="shared" si="9"/>
        <v>-47.096407860767457</v>
      </c>
    </row>
    <row r="51" spans="1:27" x14ac:dyDescent="0.25">
      <c r="B51" s="51" t="s">
        <v>71</v>
      </c>
      <c r="C51" s="51" t="s">
        <v>72</v>
      </c>
      <c r="D51" s="52">
        <v>20</v>
      </c>
      <c r="E51" s="51" t="s">
        <v>222</v>
      </c>
      <c r="F51" s="52" t="s">
        <v>177</v>
      </c>
      <c r="G51" s="52" t="s">
        <v>178</v>
      </c>
      <c r="H51" s="52">
        <f t="shared" si="18"/>
        <v>2.0999999999999996</v>
      </c>
      <c r="I51" s="52">
        <v>3.3</v>
      </c>
      <c r="K51" s="55">
        <v>0</v>
      </c>
      <c r="L51" s="56">
        <v>655.25559529752354</v>
      </c>
      <c r="M51" s="52">
        <v>655</v>
      </c>
      <c r="N51" s="55">
        <v>0.25559529752354138</v>
      </c>
      <c r="O51" s="55">
        <f t="shared" si="12"/>
        <v>51.948051948051948</v>
      </c>
      <c r="P51" s="57">
        <f t="shared" si="13"/>
        <v>2.0999999999999996</v>
      </c>
      <c r="Q51" s="58">
        <f t="shared" si="11"/>
        <v>51.948051948051948</v>
      </c>
      <c r="R51" s="58">
        <f t="shared" si="14"/>
        <v>626.39109697933202</v>
      </c>
      <c r="S51" s="58">
        <f t="shared" si="15"/>
        <v>0</v>
      </c>
      <c r="T51" s="55">
        <v>-177.1154547341377</v>
      </c>
      <c r="U51" s="58">
        <f t="shared" si="16"/>
        <v>678.33914892738392</v>
      </c>
      <c r="V51" s="55">
        <f>'front-budget'!S51</f>
        <v>114.69351344462835</v>
      </c>
      <c r="W51" s="55">
        <f t="shared" si="7"/>
        <v>793.03266237201228</v>
      </c>
      <c r="X51" s="55"/>
      <c r="Y51" s="55">
        <f t="shared" si="8"/>
        <v>0</v>
      </c>
      <c r="Z51" s="55">
        <f t="shared" si="17"/>
        <v>177.37105003166124</v>
      </c>
      <c r="AA51" s="56">
        <f t="shared" si="9"/>
        <v>615.91720763787453</v>
      </c>
    </row>
    <row r="52" spans="1:27" x14ac:dyDescent="0.25">
      <c r="B52" s="51" t="s">
        <v>71</v>
      </c>
      <c r="C52" s="51" t="s">
        <v>73</v>
      </c>
      <c r="D52" s="52">
        <v>61</v>
      </c>
      <c r="E52" s="51" t="s">
        <v>223</v>
      </c>
      <c r="F52" s="52" t="s">
        <v>177</v>
      </c>
      <c r="G52" s="52" t="s">
        <v>178</v>
      </c>
      <c r="H52" s="52">
        <f t="shared" si="18"/>
        <v>1.5999999999999999</v>
      </c>
      <c r="I52" s="52">
        <v>2.8</v>
      </c>
      <c r="K52" s="55">
        <v>567</v>
      </c>
      <c r="L52" s="56">
        <v>519.73579331732572</v>
      </c>
      <c r="N52" s="55">
        <v>1086.7357933173257</v>
      </c>
      <c r="O52" s="55">
        <f t="shared" si="12"/>
        <v>51.948051948051948</v>
      </c>
      <c r="P52" s="57">
        <f t="shared" si="13"/>
        <v>1.5999999999999999</v>
      </c>
      <c r="Q52" s="58">
        <f t="shared" si="11"/>
        <v>51.948051948051948</v>
      </c>
      <c r="R52" s="58">
        <f t="shared" si="14"/>
        <v>477.25035960330064</v>
      </c>
      <c r="S52" s="58">
        <f t="shared" si="15"/>
        <v>0</v>
      </c>
      <c r="T52" s="55">
        <v>980.24780375316368</v>
      </c>
      <c r="U52" s="58">
        <f t="shared" si="16"/>
        <v>529.19841155135259</v>
      </c>
      <c r="V52" s="55">
        <f>'front-budget'!S52</f>
        <v>114.69351344462835</v>
      </c>
      <c r="W52" s="55">
        <f t="shared" si="7"/>
        <v>643.89192499598096</v>
      </c>
      <c r="X52" s="55"/>
      <c r="Y52" s="55">
        <f t="shared" si="8"/>
        <v>0</v>
      </c>
      <c r="Z52" s="55">
        <f t="shared" si="17"/>
        <v>106.48798956416204</v>
      </c>
      <c r="AA52" s="56">
        <f t="shared" si="9"/>
        <v>1624.1397287491445</v>
      </c>
    </row>
    <row r="53" spans="1:27" x14ac:dyDescent="0.25">
      <c r="B53" s="51" t="s">
        <v>74</v>
      </c>
      <c r="C53" s="51" t="s">
        <v>75</v>
      </c>
      <c r="D53" s="52" t="s">
        <v>224</v>
      </c>
      <c r="E53" s="51" t="s">
        <v>225</v>
      </c>
      <c r="F53" s="52" t="s">
        <v>177</v>
      </c>
      <c r="G53" s="52" t="s">
        <v>178</v>
      </c>
      <c r="H53" s="52">
        <f t="shared" si="18"/>
        <v>1.8</v>
      </c>
      <c r="I53" s="52">
        <v>3</v>
      </c>
      <c r="J53" s="54">
        <v>1</v>
      </c>
      <c r="K53" s="55">
        <v>2931</v>
      </c>
      <c r="L53" s="56">
        <v>1090.4163805484625</v>
      </c>
      <c r="M53" s="52">
        <v>600</v>
      </c>
      <c r="N53" s="55">
        <v>3421</v>
      </c>
      <c r="O53" s="55">
        <f t="shared" si="12"/>
        <v>51.948051948051948</v>
      </c>
      <c r="P53" s="57">
        <f t="shared" si="13"/>
        <v>1.8</v>
      </c>
      <c r="Q53" s="58">
        <f t="shared" si="11"/>
        <v>51.948051948051948</v>
      </c>
      <c r="R53" s="58">
        <f t="shared" si="14"/>
        <v>536.90665455371334</v>
      </c>
      <c r="S53" s="58">
        <f t="shared" si="15"/>
        <v>536.90665455371334</v>
      </c>
      <c r="T53" s="55">
        <v>3158</v>
      </c>
      <c r="U53" s="58">
        <f t="shared" si="16"/>
        <v>1125.7613610554786</v>
      </c>
      <c r="V53" s="55">
        <f>'front-budget'!S53</f>
        <v>229.3870268892567</v>
      </c>
      <c r="W53" s="55">
        <f t="shared" si="7"/>
        <v>1355.1483879447353</v>
      </c>
      <c r="X53" s="55" t="s">
        <v>318</v>
      </c>
      <c r="Y53" s="55">
        <f t="shared" si="8"/>
        <v>960</v>
      </c>
      <c r="Z53" s="55">
        <f t="shared" si="17"/>
        <v>263</v>
      </c>
      <c r="AA53" s="56">
        <f t="shared" si="9"/>
        <v>5473.1483879447351</v>
      </c>
    </row>
    <row r="54" spans="1:27" x14ac:dyDescent="0.25">
      <c r="B54" s="51" t="s">
        <v>76</v>
      </c>
      <c r="C54" s="51" t="s">
        <v>77</v>
      </c>
      <c r="D54" s="52" t="s">
        <v>226</v>
      </c>
      <c r="E54" s="51" t="s">
        <v>227</v>
      </c>
      <c r="F54" s="52" t="s">
        <v>177</v>
      </c>
      <c r="G54" s="52" t="s">
        <v>178</v>
      </c>
      <c r="H54" s="52">
        <f t="shared" si="18"/>
        <v>2.0999999999999996</v>
      </c>
      <c r="I54" s="52">
        <v>3.3</v>
      </c>
      <c r="K54" s="55">
        <v>0</v>
      </c>
      <c r="L54" s="56">
        <v>655.25559529752354</v>
      </c>
      <c r="M54" s="52">
        <v>655</v>
      </c>
      <c r="N54" s="55">
        <v>0.25559529752354138</v>
      </c>
      <c r="O54" s="55">
        <f t="shared" si="12"/>
        <v>51.948051948051948</v>
      </c>
      <c r="P54" s="57">
        <f t="shared" si="13"/>
        <v>2.0999999999999996</v>
      </c>
      <c r="Q54" s="58">
        <f t="shared" si="11"/>
        <v>51.948051948051948</v>
      </c>
      <c r="R54" s="58">
        <f t="shared" si="14"/>
        <v>626.39109697933202</v>
      </c>
      <c r="S54" s="58">
        <f t="shared" si="15"/>
        <v>0</v>
      </c>
      <c r="T54" s="55">
        <v>-177.1154547341377</v>
      </c>
      <c r="U54" s="58">
        <f t="shared" si="16"/>
        <v>678.33914892738392</v>
      </c>
      <c r="V54" s="55">
        <f>'front-budget'!S54</f>
        <v>114.69351344462835</v>
      </c>
      <c r="W54" s="55">
        <f t="shared" si="7"/>
        <v>793.03266237201228</v>
      </c>
      <c r="X54" s="55"/>
      <c r="Y54" s="55">
        <f t="shared" si="8"/>
        <v>0</v>
      </c>
      <c r="Z54" s="55">
        <f t="shared" si="17"/>
        <v>177.37105003166124</v>
      </c>
      <c r="AA54" s="56">
        <f t="shared" si="9"/>
        <v>615.91720763787453</v>
      </c>
    </row>
    <row r="55" spans="1:27" s="62" customFormat="1" x14ac:dyDescent="0.25">
      <c r="B55" s="61" t="s">
        <v>78</v>
      </c>
      <c r="C55" s="61" t="s">
        <v>79</v>
      </c>
      <c r="D55" s="62">
        <v>104</v>
      </c>
      <c r="E55" s="61" t="s">
        <v>228</v>
      </c>
      <c r="F55" s="62" t="s">
        <v>177</v>
      </c>
      <c r="G55" s="62" t="s">
        <v>178</v>
      </c>
      <c r="H55" s="52">
        <f t="shared" si="18"/>
        <v>2.2000000000000002</v>
      </c>
      <c r="I55" s="62">
        <v>3.4000000000000004</v>
      </c>
      <c r="J55" s="64"/>
      <c r="K55" s="65">
        <v>0</v>
      </c>
      <c r="L55" s="66">
        <v>682.35955569356327</v>
      </c>
      <c r="M55" s="62">
        <v>682</v>
      </c>
      <c r="N55" s="65">
        <v>0.35955569356326578</v>
      </c>
      <c r="O55" s="65">
        <f t="shared" si="12"/>
        <v>51.948051948051948</v>
      </c>
      <c r="P55" s="57">
        <f t="shared" si="13"/>
        <v>2.2000000000000002</v>
      </c>
      <c r="Q55" s="67">
        <f t="shared" ref="Q55:Q73" si="19">IF(F55="dcli",O55,IF(F55="845",$A$24,))</f>
        <v>51.948051948051948</v>
      </c>
      <c r="R55" s="67">
        <f t="shared" si="14"/>
        <v>656.21924445453851</v>
      </c>
      <c r="S55" s="67">
        <f t="shared" si="15"/>
        <v>0</v>
      </c>
      <c r="T55" s="65">
        <v>-191.18810643159787</v>
      </c>
      <c r="U55" s="67">
        <f t="shared" si="16"/>
        <v>708.16729640259041</v>
      </c>
      <c r="V55" s="65">
        <f>'front-budget'!S55</f>
        <v>114.69351344462835</v>
      </c>
      <c r="W55" s="55">
        <f t="shared" si="7"/>
        <v>822.86080984721877</v>
      </c>
      <c r="X55" s="55"/>
      <c r="Y55" s="55">
        <f t="shared" si="8"/>
        <v>0</v>
      </c>
      <c r="Z55" s="55">
        <f t="shared" si="17"/>
        <v>191.54766212516114</v>
      </c>
      <c r="AA55" s="56">
        <f t="shared" si="9"/>
        <v>631.67270341562096</v>
      </c>
    </row>
    <row r="56" spans="1:27" s="62" customFormat="1" x14ac:dyDescent="0.25">
      <c r="B56" s="61" t="s">
        <v>80</v>
      </c>
      <c r="C56" s="61" t="s">
        <v>81</v>
      </c>
      <c r="D56" s="62">
        <v>74</v>
      </c>
      <c r="E56" s="61" t="s">
        <v>229</v>
      </c>
      <c r="F56" s="62" t="s">
        <v>177</v>
      </c>
      <c r="G56" s="62" t="s">
        <v>181</v>
      </c>
      <c r="H56" s="52">
        <f t="shared" si="18"/>
        <v>1.5999999999999999</v>
      </c>
      <c r="I56" s="62">
        <v>2.8</v>
      </c>
      <c r="J56" s="64"/>
      <c r="K56" s="65">
        <v>0</v>
      </c>
      <c r="L56" s="66">
        <v>724.47888437528627</v>
      </c>
      <c r="M56" s="62">
        <v>724</v>
      </c>
      <c r="N56" s="65">
        <v>0.47888437528627037</v>
      </c>
      <c r="O56" s="65">
        <f t="shared" si="12"/>
        <v>51.948051948051948</v>
      </c>
      <c r="P56" s="57">
        <f t="shared" si="13"/>
        <v>1.056</v>
      </c>
      <c r="Q56" s="67">
        <f t="shared" si="19"/>
        <v>51.948051948051948</v>
      </c>
      <c r="R56" s="67">
        <f t="shared" si="14"/>
        <v>314.98523733817848</v>
      </c>
      <c r="S56" s="67">
        <f t="shared" si="15"/>
        <v>0</v>
      </c>
      <c r="T56" s="65">
        <v>-433.82055208701451</v>
      </c>
      <c r="U56" s="67">
        <f t="shared" si="16"/>
        <v>366.93328928623043</v>
      </c>
      <c r="V56" s="65">
        <f>'front-budget'!S56</f>
        <v>75.697718873454718</v>
      </c>
      <c r="W56" s="55">
        <f t="shared" si="7"/>
        <v>442.63100815968517</v>
      </c>
      <c r="X56" s="55"/>
      <c r="Y56" s="55">
        <f t="shared" si="8"/>
        <v>0</v>
      </c>
      <c r="Z56" s="55">
        <f t="shared" si="17"/>
        <v>434.29943646230078</v>
      </c>
      <c r="AA56" s="56">
        <f t="shared" si="9"/>
        <v>8.8104560726706467</v>
      </c>
    </row>
    <row r="57" spans="1:27" s="62" customFormat="1" x14ac:dyDescent="0.25">
      <c r="B57" s="61" t="s">
        <v>84</v>
      </c>
      <c r="C57" s="61" t="s">
        <v>85</v>
      </c>
      <c r="D57" s="62">
        <v>53</v>
      </c>
      <c r="E57" s="61" t="s">
        <v>231</v>
      </c>
      <c r="F57" s="62" t="s">
        <v>177</v>
      </c>
      <c r="G57" s="62" t="s">
        <v>178</v>
      </c>
      <c r="H57" s="52">
        <f t="shared" si="18"/>
        <v>1.0000000000000002</v>
      </c>
      <c r="I57" s="62">
        <v>2.2000000000000002</v>
      </c>
      <c r="J57" s="64"/>
      <c r="K57" s="65">
        <v>768</v>
      </c>
      <c r="L57" s="66">
        <v>357.11203094108822</v>
      </c>
      <c r="M57" s="62">
        <v>1125</v>
      </c>
      <c r="N57" s="65">
        <v>0.11203094108827827</v>
      </c>
      <c r="O57" s="65">
        <f t="shared" si="12"/>
        <v>51.948051948051948</v>
      </c>
      <c r="P57" s="57">
        <f t="shared" si="13"/>
        <v>1.0000000000000002</v>
      </c>
      <c r="Q57" s="67">
        <f t="shared" si="19"/>
        <v>51.948051948051948</v>
      </c>
      <c r="R57" s="67">
        <f t="shared" si="14"/>
        <v>298.28147475206299</v>
      </c>
      <c r="S57" s="67">
        <f t="shared" si="15"/>
        <v>0</v>
      </c>
      <c r="T57" s="65">
        <v>-21.316286062074596</v>
      </c>
      <c r="U57" s="67">
        <f t="shared" si="16"/>
        <v>350.22952670011495</v>
      </c>
      <c r="V57" s="65">
        <f>'front-budget'!S57</f>
        <v>114.69351344462835</v>
      </c>
      <c r="W57" s="55">
        <f t="shared" si="7"/>
        <v>464.92304014474331</v>
      </c>
      <c r="X57" s="55"/>
      <c r="Y57" s="55">
        <f t="shared" si="8"/>
        <v>0</v>
      </c>
      <c r="Z57" s="55">
        <f t="shared" si="17"/>
        <v>21.428317003162874</v>
      </c>
      <c r="AA57" s="56">
        <f t="shared" si="9"/>
        <v>443.60675408266872</v>
      </c>
    </row>
    <row r="58" spans="1:27" x14ac:dyDescent="0.25">
      <c r="B58" s="51" t="s">
        <v>88</v>
      </c>
      <c r="C58" s="51" t="s">
        <v>89</v>
      </c>
      <c r="D58" s="52">
        <v>33</v>
      </c>
      <c r="E58" s="51" t="s">
        <v>233</v>
      </c>
      <c r="F58" s="52" t="s">
        <v>177</v>
      </c>
      <c r="G58" s="52" t="s">
        <v>178</v>
      </c>
      <c r="H58" s="52">
        <f t="shared" si="18"/>
        <v>1.8</v>
      </c>
      <c r="I58" s="52">
        <v>3</v>
      </c>
      <c r="K58" s="55">
        <v>465</v>
      </c>
      <c r="L58" s="56">
        <v>573.94371410940494</v>
      </c>
      <c r="M58" s="52">
        <v>1039</v>
      </c>
      <c r="N58" s="55">
        <v>-5.6285890595063393E-2</v>
      </c>
      <c r="O58" s="55">
        <f t="shared" si="12"/>
        <v>51.948051948051948</v>
      </c>
      <c r="P58" s="57">
        <f t="shared" si="13"/>
        <v>1.8</v>
      </c>
      <c r="Q58" s="58">
        <f t="shared" si="19"/>
        <v>51.948051948051948</v>
      </c>
      <c r="R58" s="58">
        <f t="shared" si="14"/>
        <v>536.90665455371334</v>
      </c>
      <c r="S58" s="58">
        <f t="shared" si="15"/>
        <v>0</v>
      </c>
      <c r="T58" s="55">
        <v>-134.89749964175684</v>
      </c>
      <c r="U58" s="58">
        <f t="shared" si="16"/>
        <v>588.85470650176524</v>
      </c>
      <c r="V58" s="55">
        <f>'front-budget'!S58</f>
        <v>114.69351344462835</v>
      </c>
      <c r="W58" s="55">
        <f t="shared" si="7"/>
        <v>703.5482199463936</v>
      </c>
      <c r="X58" s="55"/>
      <c r="Y58" s="55">
        <f t="shared" si="8"/>
        <v>0</v>
      </c>
      <c r="Z58" s="55">
        <f t="shared" si="17"/>
        <v>134.84121375116177</v>
      </c>
      <c r="AA58" s="56">
        <f t="shared" si="9"/>
        <v>568.65072030463671</v>
      </c>
    </row>
    <row r="59" spans="1:27" x14ac:dyDescent="0.25">
      <c r="B59" s="51" t="s">
        <v>90</v>
      </c>
      <c r="C59" s="51" t="s">
        <v>91</v>
      </c>
      <c r="D59" s="52">
        <v>77</v>
      </c>
      <c r="E59" s="51" t="s">
        <v>234</v>
      </c>
      <c r="F59" s="52" t="s">
        <v>177</v>
      </c>
      <c r="G59" s="52" t="s">
        <v>178</v>
      </c>
      <c r="H59" s="52">
        <f t="shared" si="18"/>
        <v>1.5999999999999999</v>
      </c>
      <c r="I59" s="52">
        <v>2.8</v>
      </c>
      <c r="K59" s="55">
        <v>4130</v>
      </c>
      <c r="L59" s="56">
        <v>519.73579331732572</v>
      </c>
      <c r="M59" s="52">
        <v>200</v>
      </c>
      <c r="N59" s="55">
        <v>4449.7357933173262</v>
      </c>
      <c r="O59" s="55">
        <f t="shared" si="12"/>
        <v>51.948051948051948</v>
      </c>
      <c r="P59" s="57">
        <f t="shared" si="13"/>
        <v>1.5999999999999999</v>
      </c>
      <c r="Q59" s="58">
        <f t="shared" si="19"/>
        <v>51.948051948051948</v>
      </c>
      <c r="R59" s="58">
        <f t="shared" si="14"/>
        <v>477.25035960330064</v>
      </c>
      <c r="S59" s="58">
        <f t="shared" si="15"/>
        <v>0</v>
      </c>
      <c r="T59" s="55">
        <v>4343.2478037531637</v>
      </c>
      <c r="U59" s="58">
        <f t="shared" si="16"/>
        <v>529.19841155135259</v>
      </c>
      <c r="V59" s="55">
        <f>'front-budget'!S59</f>
        <v>114.69351344462835</v>
      </c>
      <c r="W59" s="55">
        <f t="shared" si="7"/>
        <v>643.89192499598096</v>
      </c>
      <c r="X59" s="55"/>
      <c r="Y59" s="55">
        <f t="shared" si="8"/>
        <v>0</v>
      </c>
      <c r="Z59" s="55">
        <f t="shared" si="17"/>
        <v>106.48798956416249</v>
      </c>
      <c r="AA59" s="56">
        <f t="shared" si="9"/>
        <v>4987.1397287491445</v>
      </c>
    </row>
    <row r="60" spans="1:27" x14ac:dyDescent="0.25">
      <c r="B60" s="51" t="s">
        <v>93</v>
      </c>
      <c r="C60" s="51" t="s">
        <v>94</v>
      </c>
      <c r="D60" s="52">
        <v>13</v>
      </c>
      <c r="E60" s="51" t="s">
        <v>239</v>
      </c>
      <c r="F60" s="52" t="s">
        <v>177</v>
      </c>
      <c r="G60" s="52" t="s">
        <v>306</v>
      </c>
      <c r="H60" s="52">
        <f t="shared" si="18"/>
        <v>1.5999999999999999</v>
      </c>
      <c r="I60" s="52">
        <v>2.8</v>
      </c>
      <c r="K60" s="55">
        <v>0</v>
      </c>
      <c r="L60" s="56">
        <v>519.73579331732572</v>
      </c>
      <c r="M60" s="52">
        <v>520</v>
      </c>
      <c r="N60" s="55">
        <v>-0.26420668267428482</v>
      </c>
      <c r="O60" s="55">
        <f t="shared" si="12"/>
        <v>51.948051948051948</v>
      </c>
      <c r="P60" s="57">
        <f t="shared" si="13"/>
        <v>1.056</v>
      </c>
      <c r="Q60" s="58">
        <f t="shared" si="19"/>
        <v>51.948051948051948</v>
      </c>
      <c r="R60" s="58">
        <f t="shared" si="14"/>
        <v>314.98523733817848</v>
      </c>
      <c r="S60" s="58">
        <f t="shared" si="15"/>
        <v>0</v>
      </c>
      <c r="T60" s="55">
        <v>-106.75219624683632</v>
      </c>
      <c r="U60" s="58">
        <f t="shared" si="16"/>
        <v>366.93328928623043</v>
      </c>
      <c r="V60" s="55">
        <f>'front-budget'!S60</f>
        <v>75.697718873454718</v>
      </c>
      <c r="W60" s="55">
        <f t="shared" si="7"/>
        <v>442.63100815968517</v>
      </c>
      <c r="X60" s="55"/>
      <c r="Y60" s="55">
        <f t="shared" si="8"/>
        <v>0</v>
      </c>
      <c r="Z60" s="55">
        <f t="shared" si="17"/>
        <v>106.48798956416204</v>
      </c>
      <c r="AA60" s="56">
        <f t="shared" si="9"/>
        <v>335.87881191284885</v>
      </c>
    </row>
    <row r="61" spans="1:27" x14ac:dyDescent="0.25">
      <c r="B61" s="51" t="s">
        <v>93</v>
      </c>
      <c r="C61" s="51" t="s">
        <v>95</v>
      </c>
      <c r="D61" s="52">
        <v>84</v>
      </c>
      <c r="E61" s="51" t="s">
        <v>240</v>
      </c>
      <c r="F61" s="52" t="s">
        <v>177</v>
      </c>
      <c r="G61" s="52" t="s">
        <v>181</v>
      </c>
      <c r="H61" s="52">
        <f t="shared" si="18"/>
        <v>1.5000000000000002</v>
      </c>
      <c r="I61" s="52">
        <v>2.7</v>
      </c>
      <c r="K61" s="55">
        <v>0</v>
      </c>
      <c r="L61" s="56">
        <v>282</v>
      </c>
      <c r="N61" s="55">
        <v>384</v>
      </c>
      <c r="O61" s="55">
        <f t="shared" si="12"/>
        <v>51.948051948051948</v>
      </c>
      <c r="P61" s="57">
        <f t="shared" si="13"/>
        <v>0.99000000000000021</v>
      </c>
      <c r="Q61" s="58">
        <f t="shared" si="19"/>
        <v>51.948051948051948</v>
      </c>
      <c r="R61" s="58">
        <f t="shared" si="14"/>
        <v>295.29866000454234</v>
      </c>
      <c r="S61" s="58">
        <f t="shared" si="15"/>
        <v>0</v>
      </c>
      <c r="T61" s="55">
        <v>281.64739803330929</v>
      </c>
      <c r="U61" s="58">
        <f t="shared" si="16"/>
        <v>347.2467119525943</v>
      </c>
      <c r="V61" s="55">
        <f>'front-budget'!S61</f>
        <v>75.697718873454718</v>
      </c>
      <c r="W61" s="55">
        <f t="shared" si="7"/>
        <v>422.94443082604903</v>
      </c>
      <c r="X61" s="55"/>
      <c r="Y61" s="55">
        <f t="shared" si="8"/>
        <v>0</v>
      </c>
      <c r="Z61" s="55">
        <f t="shared" si="17"/>
        <v>102.35260196669071</v>
      </c>
      <c r="AA61" s="56">
        <f t="shared" si="9"/>
        <v>704.59182885935832</v>
      </c>
    </row>
    <row r="62" spans="1:27" x14ac:dyDescent="0.25">
      <c r="B62" s="51" t="s">
        <v>96</v>
      </c>
      <c r="C62" s="51" t="s">
        <v>97</v>
      </c>
      <c r="D62" s="52">
        <v>29</v>
      </c>
      <c r="E62" s="51" t="s">
        <v>241</v>
      </c>
      <c r="F62" s="52" t="s">
        <v>177</v>
      </c>
      <c r="G62" s="52" t="s">
        <v>178</v>
      </c>
      <c r="H62" s="52">
        <f t="shared" si="18"/>
        <v>1.8</v>
      </c>
      <c r="I62" s="52">
        <v>3</v>
      </c>
      <c r="K62" s="55">
        <v>0</v>
      </c>
      <c r="L62" s="56">
        <v>573.94371410940494</v>
      </c>
      <c r="M62" s="52">
        <v>574</v>
      </c>
      <c r="N62" s="55">
        <v>-5.6285890595063393E-2</v>
      </c>
      <c r="O62" s="55">
        <f t="shared" si="12"/>
        <v>51.948051948051948</v>
      </c>
      <c r="P62" s="57">
        <f t="shared" si="13"/>
        <v>1.8</v>
      </c>
      <c r="Q62" s="58">
        <f t="shared" si="19"/>
        <v>51.948051948051948</v>
      </c>
      <c r="R62" s="58">
        <f t="shared" si="14"/>
        <v>536.90665455371334</v>
      </c>
      <c r="S62" s="58">
        <f t="shared" si="15"/>
        <v>0</v>
      </c>
      <c r="T62" s="55">
        <v>-134.89749964175684</v>
      </c>
      <c r="U62" s="58">
        <f t="shared" si="16"/>
        <v>588.85470650176524</v>
      </c>
      <c r="V62" s="55">
        <f>'front-budget'!S62</f>
        <v>114.69351344462835</v>
      </c>
      <c r="W62" s="55">
        <f t="shared" si="7"/>
        <v>703.5482199463936</v>
      </c>
      <c r="X62" s="55"/>
      <c r="Y62" s="55">
        <f t="shared" si="8"/>
        <v>0</v>
      </c>
      <c r="Z62" s="55">
        <f t="shared" si="17"/>
        <v>134.84121375116177</v>
      </c>
      <c r="AA62" s="56">
        <f t="shared" si="9"/>
        <v>568.65072030463671</v>
      </c>
    </row>
    <row r="63" spans="1:27" s="62" customFormat="1" x14ac:dyDescent="0.25">
      <c r="A63" s="52"/>
      <c r="B63" s="51" t="s">
        <v>98</v>
      </c>
      <c r="C63" s="51" t="s">
        <v>99</v>
      </c>
      <c r="D63" s="52">
        <v>93</v>
      </c>
      <c r="E63" s="51" t="s">
        <v>242</v>
      </c>
      <c r="F63" s="52" t="s">
        <v>177</v>
      </c>
      <c r="G63" s="52" t="s">
        <v>178</v>
      </c>
      <c r="H63" s="52">
        <f t="shared" si="18"/>
        <v>1.4000000000000001</v>
      </c>
      <c r="I63" s="52">
        <v>2.6</v>
      </c>
      <c r="J63" s="54"/>
      <c r="K63" s="55">
        <v>188</v>
      </c>
      <c r="L63" s="56">
        <v>465.52787252524655</v>
      </c>
      <c r="M63" s="52">
        <v>654</v>
      </c>
      <c r="N63" s="55">
        <v>-0.47212747475350625</v>
      </c>
      <c r="O63" s="55">
        <f t="shared" si="12"/>
        <v>51.948051948051948</v>
      </c>
      <c r="P63" s="57">
        <f t="shared" si="13"/>
        <v>1.4000000000000001</v>
      </c>
      <c r="Q63" s="58">
        <f t="shared" si="19"/>
        <v>51.948051948051948</v>
      </c>
      <c r="R63" s="58">
        <f t="shared" si="14"/>
        <v>417.59406465288816</v>
      </c>
      <c r="S63" s="58">
        <f t="shared" si="15"/>
        <v>0</v>
      </c>
      <c r="T63" s="55">
        <v>-78.606892851915802</v>
      </c>
      <c r="U63" s="58">
        <f t="shared" si="16"/>
        <v>469.54211660094012</v>
      </c>
      <c r="V63" s="55">
        <f>'front-budget'!S63</f>
        <v>114.69351344462835</v>
      </c>
      <c r="W63" s="55">
        <f t="shared" si="7"/>
        <v>584.23563004556843</v>
      </c>
      <c r="X63" s="55" t="s">
        <v>318</v>
      </c>
      <c r="Y63" s="55">
        <f t="shared" si="8"/>
        <v>832</v>
      </c>
      <c r="Z63" s="55">
        <f t="shared" si="17"/>
        <v>78.134765377162296</v>
      </c>
      <c r="AA63" s="56">
        <f t="shared" si="9"/>
        <v>1337.6287371936528</v>
      </c>
    </row>
    <row r="64" spans="1:27" x14ac:dyDescent="0.25">
      <c r="B64" s="51" t="s">
        <v>100</v>
      </c>
      <c r="C64" s="51" t="s">
        <v>101</v>
      </c>
      <c r="D64" s="52">
        <v>44</v>
      </c>
      <c r="E64" s="51" t="s">
        <v>243</v>
      </c>
      <c r="F64" s="52" t="s">
        <v>177</v>
      </c>
      <c r="G64" s="52" t="s">
        <v>181</v>
      </c>
      <c r="H64" s="52">
        <f t="shared" si="18"/>
        <v>1.8</v>
      </c>
      <c r="I64" s="52">
        <v>3</v>
      </c>
      <c r="K64" s="55">
        <v>1941</v>
      </c>
      <c r="L64" s="56">
        <v>802.97350803120025</v>
      </c>
      <c r="N64" s="55">
        <v>2743.9735080312003</v>
      </c>
      <c r="O64" s="55">
        <f t="shared" si="12"/>
        <v>51.948051948051948</v>
      </c>
      <c r="P64" s="57">
        <f t="shared" si="13"/>
        <v>1.1880000000000002</v>
      </c>
      <c r="Q64" s="58">
        <f t="shared" si="19"/>
        <v>51.948051948051948</v>
      </c>
      <c r="R64" s="58">
        <f t="shared" si="14"/>
        <v>354.35839200545081</v>
      </c>
      <c r="S64" s="58">
        <f t="shared" si="15"/>
        <v>0</v>
      </c>
      <c r="T64" s="55">
        <v>2248.2435476723381</v>
      </c>
      <c r="U64" s="58">
        <f t="shared" si="16"/>
        <v>406.30644395350276</v>
      </c>
      <c r="V64" s="55">
        <f>'front-budget'!S64</f>
        <v>75.697718873454718</v>
      </c>
      <c r="W64" s="55">
        <f t="shared" si="7"/>
        <v>482.0041628269575</v>
      </c>
      <c r="X64" s="55"/>
      <c r="Y64" s="55">
        <f t="shared" si="8"/>
        <v>0</v>
      </c>
      <c r="Z64" s="55">
        <f t="shared" si="17"/>
        <v>495.72996035886217</v>
      </c>
      <c r="AA64" s="56">
        <f t="shared" si="9"/>
        <v>2730.2477104992954</v>
      </c>
    </row>
    <row r="65" spans="1:29" x14ac:dyDescent="0.25">
      <c r="B65" s="51" t="s">
        <v>102</v>
      </c>
      <c r="C65" s="51" t="s">
        <v>103</v>
      </c>
      <c r="D65" s="52">
        <v>102</v>
      </c>
      <c r="E65" s="51" t="s">
        <v>244</v>
      </c>
      <c r="F65" s="52" t="s">
        <v>177</v>
      </c>
      <c r="G65" s="52" t="s">
        <v>178</v>
      </c>
      <c r="H65" s="52">
        <f t="shared" si="18"/>
        <v>1.3</v>
      </c>
      <c r="I65" s="52">
        <v>2.5</v>
      </c>
      <c r="J65" s="54">
        <v>1</v>
      </c>
      <c r="K65" s="55">
        <v>472</v>
      </c>
      <c r="L65" s="56">
        <v>819.37677658806638</v>
      </c>
      <c r="M65" s="52">
        <v>300</v>
      </c>
      <c r="N65" s="55">
        <v>991</v>
      </c>
      <c r="O65" s="55">
        <f t="shared" si="12"/>
        <v>51.948051948051948</v>
      </c>
      <c r="P65" s="57">
        <f t="shared" si="13"/>
        <v>1.3</v>
      </c>
      <c r="Q65" s="58">
        <f t="shared" si="19"/>
        <v>51.948051948051948</v>
      </c>
      <c r="R65" s="58">
        <f t="shared" si="14"/>
        <v>387.76591717768184</v>
      </c>
      <c r="S65" s="58">
        <f t="shared" si="15"/>
        <v>387.76591717768184</v>
      </c>
      <c r="T65" s="55">
        <v>870</v>
      </c>
      <c r="U65" s="58">
        <f t="shared" si="16"/>
        <v>827.4798863034157</v>
      </c>
      <c r="V65" s="55">
        <f>'front-budget'!S65</f>
        <v>229.3870268892567</v>
      </c>
      <c r="W65" s="55">
        <f t="shared" si="7"/>
        <v>1056.8669131926724</v>
      </c>
      <c r="X65" s="55"/>
      <c r="Y65" s="55">
        <f t="shared" si="8"/>
        <v>0</v>
      </c>
      <c r="Z65" s="55">
        <f t="shared" si="17"/>
        <v>121</v>
      </c>
      <c r="AA65" s="56">
        <f t="shared" si="9"/>
        <v>1926.8669131926724</v>
      </c>
    </row>
    <row r="66" spans="1:29" x14ac:dyDescent="0.25">
      <c r="B66" s="51" t="s">
        <v>106</v>
      </c>
      <c r="C66" s="51" t="s">
        <v>107</v>
      </c>
      <c r="D66" s="52" t="s">
        <v>247</v>
      </c>
      <c r="E66" s="51" t="s">
        <v>248</v>
      </c>
      <c r="F66" s="52" t="s">
        <v>177</v>
      </c>
      <c r="G66" s="52" t="s">
        <v>178</v>
      </c>
      <c r="H66" s="52">
        <f t="shared" si="18"/>
        <v>2.2000000000000002</v>
      </c>
      <c r="I66" s="52">
        <v>3.4000000000000004</v>
      </c>
      <c r="K66" s="55">
        <v>1473</v>
      </c>
      <c r="L66" s="56">
        <v>682.35955569356327</v>
      </c>
      <c r="M66" s="52">
        <v>2155</v>
      </c>
      <c r="N66" s="55">
        <v>0.35955569356337946</v>
      </c>
      <c r="O66" s="55">
        <f t="shared" ref="O66:O95" si="20">$A$3/77</f>
        <v>51.948051948051948</v>
      </c>
      <c r="P66" s="57">
        <f t="shared" ref="P66:P95" si="21">IF(G66="R",H66, IF(G66="N",(H66*0.66)))</f>
        <v>2.2000000000000002</v>
      </c>
      <c r="Q66" s="58">
        <f t="shared" si="19"/>
        <v>51.948051948051948</v>
      </c>
      <c r="R66" s="58">
        <f t="shared" ref="R66:R95" si="22">$A$10*P66</f>
        <v>656.21924445453851</v>
      </c>
      <c r="S66" s="58">
        <f t="shared" ref="S66:S95" si="23">J66*R66</f>
        <v>0</v>
      </c>
      <c r="T66" s="55">
        <v>-191.18810643159776</v>
      </c>
      <c r="U66" s="58">
        <f t="shared" ref="U66:U95" si="24">(P66*$A$10)+Q66+S66</f>
        <v>708.16729640259041</v>
      </c>
      <c r="V66" s="55">
        <f>'front-budget'!S66</f>
        <v>114.69351344462835</v>
      </c>
      <c r="W66" s="55">
        <f t="shared" si="7"/>
        <v>822.86080984721877</v>
      </c>
      <c r="X66" s="55"/>
      <c r="Y66" s="55">
        <f t="shared" si="8"/>
        <v>0</v>
      </c>
      <c r="Z66" s="55">
        <f t="shared" ref="Z66:Z95" si="25">N66-T66</f>
        <v>191.54766212516114</v>
      </c>
      <c r="AA66" s="56">
        <f t="shared" si="9"/>
        <v>631.67270341562096</v>
      </c>
    </row>
    <row r="67" spans="1:29" x14ac:dyDescent="0.25">
      <c r="B67" s="51" t="s">
        <v>108</v>
      </c>
      <c r="C67" s="51" t="s">
        <v>109</v>
      </c>
      <c r="D67" s="52">
        <v>17</v>
      </c>
      <c r="E67" s="51" t="s">
        <v>249</v>
      </c>
      <c r="F67" s="52" t="s">
        <v>177</v>
      </c>
      <c r="G67" s="52" t="s">
        <v>178</v>
      </c>
      <c r="H67" s="52">
        <f t="shared" si="18"/>
        <v>2.2000000000000002</v>
      </c>
      <c r="I67" s="52">
        <v>3.4000000000000004</v>
      </c>
      <c r="J67" s="71"/>
      <c r="K67" s="55">
        <v>286</v>
      </c>
      <c r="L67" s="56">
        <v>1307.2480637167791</v>
      </c>
      <c r="M67" s="52">
        <v>1307</v>
      </c>
      <c r="N67" s="55">
        <v>0</v>
      </c>
      <c r="O67" s="55">
        <f t="shared" si="20"/>
        <v>51.948051948051948</v>
      </c>
      <c r="P67" s="57">
        <f t="shared" si="21"/>
        <v>2.2000000000000002</v>
      </c>
      <c r="Q67" s="58">
        <f t="shared" si="19"/>
        <v>51.948051948051948</v>
      </c>
      <c r="R67" s="58">
        <f t="shared" si="22"/>
        <v>656.21924445453851</v>
      </c>
      <c r="S67" s="58">
        <f t="shared" si="23"/>
        <v>0</v>
      </c>
      <c r="T67" s="55">
        <v>-334</v>
      </c>
      <c r="U67" s="58">
        <f t="shared" si="24"/>
        <v>708.16729640259041</v>
      </c>
      <c r="V67" s="55">
        <f>'front-budget'!S67</f>
        <v>114.69351344462835</v>
      </c>
      <c r="W67" s="55">
        <f t="shared" ref="W67:W95" si="26">U67+V67</f>
        <v>822.86080984721877</v>
      </c>
      <c r="X67" s="55" t="s">
        <v>318</v>
      </c>
      <c r="Y67" s="55">
        <f t="shared" ref="Y67:Y95" si="27">IF(X67="",0, IF(X67="Y",(I67*320)))</f>
        <v>1088</v>
      </c>
      <c r="Z67" s="55">
        <f t="shared" si="25"/>
        <v>334</v>
      </c>
      <c r="AA67" s="56">
        <f t="shared" ref="AA67:AA95" si="28">U67+T67+V67+Y67</f>
        <v>1576.8608098472187</v>
      </c>
    </row>
    <row r="68" spans="1:29" x14ac:dyDescent="0.25">
      <c r="B68" s="51" t="s">
        <v>110</v>
      </c>
      <c r="C68" s="51" t="s">
        <v>111</v>
      </c>
      <c r="D68" s="52">
        <v>48</v>
      </c>
      <c r="E68" s="51" t="s">
        <v>250</v>
      </c>
      <c r="F68" s="52" t="s">
        <v>177</v>
      </c>
      <c r="G68" s="52" t="s">
        <v>181</v>
      </c>
      <c r="H68" s="52">
        <f t="shared" si="18"/>
        <v>2.2000000000000002</v>
      </c>
      <c r="I68" s="52">
        <v>3.4000000000000004</v>
      </c>
      <c r="K68" s="55">
        <v>0</v>
      </c>
      <c r="L68" s="56">
        <v>959.96275534302833</v>
      </c>
      <c r="M68" s="52">
        <v>960</v>
      </c>
      <c r="N68" s="55">
        <v>-3.724465697166579E-2</v>
      </c>
      <c r="O68" s="55">
        <f t="shared" si="20"/>
        <v>51.948051948051948</v>
      </c>
      <c r="P68" s="57">
        <f t="shared" si="21"/>
        <v>1.4520000000000002</v>
      </c>
      <c r="Q68" s="58">
        <f t="shared" si="19"/>
        <v>51.948051948051948</v>
      </c>
      <c r="R68" s="58">
        <f t="shared" si="22"/>
        <v>433.10470133999542</v>
      </c>
      <c r="S68" s="58">
        <f t="shared" si="23"/>
        <v>0</v>
      </c>
      <c r="T68" s="55">
        <v>-618.6282528089572</v>
      </c>
      <c r="U68" s="58">
        <f t="shared" si="24"/>
        <v>485.05275328804737</v>
      </c>
      <c r="V68" s="55">
        <f>'front-budget'!S68</f>
        <v>75.697718873454718</v>
      </c>
      <c r="W68" s="55">
        <f t="shared" si="26"/>
        <v>560.7504721615021</v>
      </c>
      <c r="X68" s="55"/>
      <c r="Y68" s="55">
        <f t="shared" si="27"/>
        <v>0</v>
      </c>
      <c r="Z68" s="55">
        <f t="shared" si="25"/>
        <v>618.59100815198553</v>
      </c>
      <c r="AA68" s="56">
        <f t="shared" si="28"/>
        <v>-57.877780647455111</v>
      </c>
    </row>
    <row r="69" spans="1:29" x14ac:dyDescent="0.25">
      <c r="B69" s="51" t="s">
        <v>112</v>
      </c>
      <c r="C69" s="51" t="s">
        <v>113</v>
      </c>
      <c r="D69" s="52">
        <v>68</v>
      </c>
      <c r="E69" s="51" t="s">
        <v>251</v>
      </c>
      <c r="F69" s="52" t="s">
        <v>177</v>
      </c>
      <c r="G69" s="52" t="s">
        <v>181</v>
      </c>
      <c r="H69" s="52">
        <f t="shared" si="18"/>
        <v>1.2</v>
      </c>
      <c r="I69" s="52">
        <v>2.4</v>
      </c>
      <c r="K69" s="55">
        <v>329</v>
      </c>
      <c r="L69" s="56">
        <v>567.4896370634583</v>
      </c>
      <c r="M69" s="52">
        <v>896</v>
      </c>
      <c r="N69" s="55">
        <v>0.4896370634583036</v>
      </c>
      <c r="O69" s="55">
        <f t="shared" si="20"/>
        <v>51.948051948051948</v>
      </c>
      <c r="P69" s="57">
        <f t="shared" si="21"/>
        <v>0.79200000000000004</v>
      </c>
      <c r="Q69" s="58">
        <f t="shared" si="19"/>
        <v>51.948051948051948</v>
      </c>
      <c r="R69" s="58">
        <f t="shared" si="22"/>
        <v>236.23892800363384</v>
      </c>
      <c r="S69" s="58">
        <f t="shared" si="23"/>
        <v>0</v>
      </c>
      <c r="T69" s="55">
        <v>-310.94875160571939</v>
      </c>
      <c r="U69" s="58">
        <f t="shared" si="24"/>
        <v>288.18697995168577</v>
      </c>
      <c r="V69" s="55">
        <f>'front-budget'!S69</f>
        <v>75.697718873454718</v>
      </c>
      <c r="W69" s="55">
        <f t="shared" si="26"/>
        <v>363.8846988251405</v>
      </c>
      <c r="X69" s="55"/>
      <c r="Y69" s="55">
        <f t="shared" si="27"/>
        <v>0</v>
      </c>
      <c r="Z69" s="55">
        <f t="shared" si="25"/>
        <v>311.4383886691777</v>
      </c>
      <c r="AA69" s="56">
        <f t="shared" si="28"/>
        <v>52.935947219421095</v>
      </c>
    </row>
    <row r="70" spans="1:29" s="62" customFormat="1" x14ac:dyDescent="0.25">
      <c r="B70" s="61" t="s">
        <v>114</v>
      </c>
      <c r="C70" s="61" t="s">
        <v>291</v>
      </c>
      <c r="D70" s="62">
        <v>94</v>
      </c>
      <c r="E70" s="61" t="s">
        <v>252</v>
      </c>
      <c r="F70" s="62" t="s">
        <v>177</v>
      </c>
      <c r="G70" s="62" t="s">
        <v>181</v>
      </c>
      <c r="H70" s="52">
        <f t="shared" si="18"/>
        <v>0</v>
      </c>
      <c r="I70" s="62">
        <v>1.2</v>
      </c>
      <c r="J70" s="64"/>
      <c r="K70" s="65">
        <v>0</v>
      </c>
      <c r="L70" s="66">
        <v>96.521895127974545</v>
      </c>
      <c r="M70" s="62">
        <v>97</v>
      </c>
      <c r="N70" s="65">
        <v>0</v>
      </c>
      <c r="O70" s="65">
        <f t="shared" si="20"/>
        <v>51.948051948051948</v>
      </c>
      <c r="P70" s="57">
        <f t="shared" si="21"/>
        <v>0</v>
      </c>
      <c r="Q70" s="67">
        <f t="shared" si="19"/>
        <v>51.948051948051948</v>
      </c>
      <c r="R70" s="67">
        <f t="shared" si="22"/>
        <v>0</v>
      </c>
      <c r="S70" s="67">
        <f t="shared" si="23"/>
        <v>0</v>
      </c>
      <c r="T70" s="65">
        <v>57.144754710191393</v>
      </c>
      <c r="U70" s="67">
        <f t="shared" si="24"/>
        <v>51.948051948051948</v>
      </c>
      <c r="V70" s="65">
        <f>'front-budget'!S70</f>
        <v>75.697718873454718</v>
      </c>
      <c r="W70" s="55">
        <f t="shared" si="26"/>
        <v>127.64577082150666</v>
      </c>
      <c r="X70" s="55"/>
      <c r="Y70" s="55">
        <f t="shared" si="27"/>
        <v>0</v>
      </c>
      <c r="Z70" s="55">
        <f t="shared" si="25"/>
        <v>-57.144754710191393</v>
      </c>
      <c r="AA70" s="56">
        <f t="shared" si="28"/>
        <v>184.79052553169805</v>
      </c>
    </row>
    <row r="71" spans="1:29" x14ac:dyDescent="0.25">
      <c r="B71" s="51" t="s">
        <v>115</v>
      </c>
      <c r="C71" s="51" t="s">
        <v>116</v>
      </c>
      <c r="D71" s="52">
        <v>85</v>
      </c>
      <c r="E71" s="51" t="s">
        <v>256</v>
      </c>
      <c r="F71" s="52" t="s">
        <v>177</v>
      </c>
      <c r="G71" s="52" t="s">
        <v>178</v>
      </c>
      <c r="H71" s="52">
        <f t="shared" si="18"/>
        <v>1.0000000000000002</v>
      </c>
      <c r="I71" s="52">
        <v>2.2000000000000002</v>
      </c>
      <c r="K71" s="55">
        <v>4326</v>
      </c>
      <c r="L71" s="56">
        <v>357.11203094108816</v>
      </c>
      <c r="N71" s="55">
        <v>4683.1120309410881</v>
      </c>
      <c r="O71" s="55">
        <f t="shared" si="20"/>
        <v>51.948051948051948</v>
      </c>
      <c r="P71" s="57">
        <f t="shared" si="21"/>
        <v>1.0000000000000002</v>
      </c>
      <c r="Q71" s="58">
        <f t="shared" si="19"/>
        <v>51.948051948051948</v>
      </c>
      <c r="R71" s="58">
        <f t="shared" si="22"/>
        <v>298.28147475206299</v>
      </c>
      <c r="S71" s="58">
        <f t="shared" si="23"/>
        <v>0</v>
      </c>
      <c r="T71" s="55">
        <v>4661.6837139379249</v>
      </c>
      <c r="U71" s="58">
        <f t="shared" si="24"/>
        <v>350.22952670011495</v>
      </c>
      <c r="V71" s="55">
        <f>'front-budget'!S71</f>
        <v>114.69351344462835</v>
      </c>
      <c r="W71" s="55">
        <f t="shared" si="26"/>
        <v>464.92304014474331</v>
      </c>
      <c r="X71" s="55"/>
      <c r="Y71" s="55">
        <f t="shared" si="27"/>
        <v>0</v>
      </c>
      <c r="Z71" s="55">
        <f t="shared" si="25"/>
        <v>21.428317003163102</v>
      </c>
      <c r="AA71" s="56">
        <f t="shared" si="28"/>
        <v>5126.606754082668</v>
      </c>
    </row>
    <row r="72" spans="1:29" x14ac:dyDescent="0.25">
      <c r="B72" s="51" t="s">
        <v>117</v>
      </c>
      <c r="C72" s="51" t="s">
        <v>118</v>
      </c>
      <c r="D72" s="52">
        <v>12</v>
      </c>
      <c r="E72" s="51" t="s">
        <v>257</v>
      </c>
      <c r="F72" s="52" t="s">
        <v>177</v>
      </c>
      <c r="G72" s="52" t="s">
        <v>178</v>
      </c>
      <c r="H72" s="52">
        <f t="shared" si="18"/>
        <v>2.2000000000000002</v>
      </c>
      <c r="I72" s="52">
        <v>3.4000000000000004</v>
      </c>
      <c r="K72" s="55">
        <v>759</v>
      </c>
      <c r="L72" s="56">
        <v>682.35955569356327</v>
      </c>
      <c r="N72" s="55">
        <v>1441.3595556935634</v>
      </c>
      <c r="O72" s="55">
        <f t="shared" si="20"/>
        <v>51.948051948051948</v>
      </c>
      <c r="P72" s="57">
        <f t="shared" si="21"/>
        <v>2.2000000000000002</v>
      </c>
      <c r="Q72" s="58">
        <f t="shared" si="19"/>
        <v>51.948051948051948</v>
      </c>
      <c r="R72" s="58">
        <f t="shared" si="22"/>
        <v>656.21924445453851</v>
      </c>
      <c r="S72" s="58">
        <f t="shared" si="23"/>
        <v>0</v>
      </c>
      <c r="T72" s="55">
        <v>1249.8118935684022</v>
      </c>
      <c r="U72" s="58">
        <f t="shared" si="24"/>
        <v>708.16729640259041</v>
      </c>
      <c r="V72" s="55">
        <f>'front-budget'!S72</f>
        <v>114.69351344462835</v>
      </c>
      <c r="W72" s="55">
        <f t="shared" si="26"/>
        <v>822.86080984721877</v>
      </c>
      <c r="X72" s="55" t="s">
        <v>318</v>
      </c>
      <c r="Y72" s="55">
        <f t="shared" si="27"/>
        <v>1088</v>
      </c>
      <c r="Z72" s="55">
        <f t="shared" si="25"/>
        <v>191.5476621251612</v>
      </c>
      <c r="AA72" s="56">
        <f t="shared" si="28"/>
        <v>3160.6727034156211</v>
      </c>
    </row>
    <row r="73" spans="1:29" s="63" customFormat="1" x14ac:dyDescent="0.25">
      <c r="A73" s="52"/>
      <c r="B73" s="51" t="s">
        <v>117</v>
      </c>
      <c r="C73" s="51" t="s">
        <v>119</v>
      </c>
      <c r="D73" s="52">
        <v>30</v>
      </c>
      <c r="E73" s="51" t="s">
        <v>258</v>
      </c>
      <c r="F73" s="52" t="s">
        <v>177</v>
      </c>
      <c r="G73" s="52" t="s">
        <v>178</v>
      </c>
      <c r="H73" s="52">
        <f t="shared" si="18"/>
        <v>1.5000000000000002</v>
      </c>
      <c r="I73" s="52">
        <v>2.7</v>
      </c>
      <c r="J73" s="54"/>
      <c r="K73" s="55">
        <v>1712</v>
      </c>
      <c r="L73" s="56">
        <v>492.63183292128622</v>
      </c>
      <c r="M73" s="52">
        <v>1000</v>
      </c>
      <c r="N73" s="55">
        <v>1205</v>
      </c>
      <c r="O73" s="55">
        <f t="shared" si="20"/>
        <v>51.948051948051948</v>
      </c>
      <c r="P73" s="57">
        <f t="shared" si="21"/>
        <v>1.5000000000000002</v>
      </c>
      <c r="Q73" s="58">
        <f t="shared" si="19"/>
        <v>51.948051948051948</v>
      </c>
      <c r="R73" s="58">
        <f t="shared" si="22"/>
        <v>447.42221212809449</v>
      </c>
      <c r="S73" s="58">
        <f t="shared" si="23"/>
        <v>0</v>
      </c>
      <c r="T73" s="55">
        <v>1112</v>
      </c>
      <c r="U73" s="58">
        <f t="shared" si="24"/>
        <v>499.37026407614644</v>
      </c>
      <c r="V73" s="55">
        <f>'front-budget'!S73</f>
        <v>114.69351344462835</v>
      </c>
      <c r="W73" s="55">
        <f t="shared" si="26"/>
        <v>614.06377752077481</v>
      </c>
      <c r="X73" s="55"/>
      <c r="Y73" s="55">
        <f t="shared" si="27"/>
        <v>0</v>
      </c>
      <c r="Z73" s="55">
        <f t="shared" si="25"/>
        <v>93</v>
      </c>
      <c r="AA73" s="56">
        <f t="shared" si="28"/>
        <v>1726.0637775207747</v>
      </c>
    </row>
    <row r="74" spans="1:29" x14ac:dyDescent="0.25">
      <c r="B74" s="51" t="s">
        <v>117</v>
      </c>
      <c r="C74" s="51" t="s">
        <v>119</v>
      </c>
      <c r="D74" s="52">
        <v>51</v>
      </c>
      <c r="E74" s="51" t="s">
        <v>259</v>
      </c>
      <c r="F74" s="52" t="s">
        <v>177</v>
      </c>
      <c r="G74" s="52" t="s">
        <v>178</v>
      </c>
      <c r="H74" s="52">
        <f t="shared" si="18"/>
        <v>1.8</v>
      </c>
      <c r="I74" s="52">
        <v>3</v>
      </c>
      <c r="K74" s="55">
        <v>2319</v>
      </c>
      <c r="L74" s="56">
        <v>573.94371410940494</v>
      </c>
      <c r="N74" s="55">
        <v>2892.9437141094049</v>
      </c>
      <c r="O74" s="55">
        <f t="shared" si="20"/>
        <v>51.948051948051948</v>
      </c>
      <c r="P74" s="57">
        <f t="shared" si="21"/>
        <v>1.8</v>
      </c>
      <c r="Q74" s="58">
        <v>0</v>
      </c>
      <c r="R74" s="58">
        <f t="shared" si="22"/>
        <v>536.90665455371334</v>
      </c>
      <c r="S74" s="58">
        <f t="shared" si="23"/>
        <v>0</v>
      </c>
      <c r="T74" s="55">
        <v>2758.1025003582431</v>
      </c>
      <c r="U74" s="58">
        <f t="shared" si="24"/>
        <v>536.90665455371334</v>
      </c>
      <c r="V74" s="55">
        <f>'front-budget'!S74</f>
        <v>114.69351344462835</v>
      </c>
      <c r="W74" s="55">
        <f t="shared" si="26"/>
        <v>651.6001679983417</v>
      </c>
      <c r="X74" s="55"/>
      <c r="Y74" s="55">
        <f t="shared" si="27"/>
        <v>0</v>
      </c>
      <c r="Z74" s="55">
        <f t="shared" si="25"/>
        <v>134.84121375116183</v>
      </c>
      <c r="AA74" s="56">
        <f t="shared" si="28"/>
        <v>3409.702668356585</v>
      </c>
    </row>
    <row r="75" spans="1:29" x14ac:dyDescent="0.25">
      <c r="B75" s="51" t="s">
        <v>120</v>
      </c>
      <c r="C75" s="51" t="s">
        <v>121</v>
      </c>
      <c r="D75" s="52">
        <v>49</v>
      </c>
      <c r="E75" s="51" t="s">
        <v>260</v>
      </c>
      <c r="F75" s="52" t="s">
        <v>177</v>
      </c>
      <c r="G75" s="52" t="s">
        <v>181</v>
      </c>
      <c r="H75" s="52">
        <f t="shared" si="18"/>
        <v>2</v>
      </c>
      <c r="I75" s="52">
        <v>3.2</v>
      </c>
      <c r="K75" s="55">
        <v>0</v>
      </c>
      <c r="L75" s="56">
        <v>881</v>
      </c>
      <c r="M75" s="52">
        <v>881</v>
      </c>
      <c r="N75" s="55">
        <v>0.46813168711423714</v>
      </c>
      <c r="O75" s="55">
        <f t="shared" si="20"/>
        <v>51.948051948051948</v>
      </c>
      <c r="P75" s="57">
        <f t="shared" si="21"/>
        <v>1.32</v>
      </c>
      <c r="Q75" s="58">
        <f t="shared" ref="Q75:Q95" si="29">IF(F75="dcli",O75,IF(F75="845",$A$24,))</f>
        <v>51.948051948051948</v>
      </c>
      <c r="R75" s="58">
        <f t="shared" si="22"/>
        <v>393.73154667272308</v>
      </c>
      <c r="S75" s="58">
        <f t="shared" si="23"/>
        <v>0</v>
      </c>
      <c r="T75" s="55">
        <v>-556.22422088119538</v>
      </c>
      <c r="U75" s="58">
        <f t="shared" si="24"/>
        <v>445.67959862077504</v>
      </c>
      <c r="V75" s="55">
        <f>'front-budget'!S75</f>
        <v>75.697718873454718</v>
      </c>
      <c r="W75" s="55">
        <f t="shared" si="26"/>
        <v>521.37731749422971</v>
      </c>
      <c r="X75" s="55"/>
      <c r="Y75" s="55">
        <f t="shared" si="27"/>
        <v>0</v>
      </c>
      <c r="Z75" s="55">
        <f t="shared" si="25"/>
        <v>556.69235256830962</v>
      </c>
      <c r="AA75" s="56">
        <f t="shared" si="28"/>
        <v>-34.846903386965622</v>
      </c>
    </row>
    <row r="76" spans="1:29" x14ac:dyDescent="0.25">
      <c r="B76" s="51" t="s">
        <v>122</v>
      </c>
      <c r="C76" s="51" t="s">
        <v>123</v>
      </c>
      <c r="D76" s="52">
        <v>91</v>
      </c>
      <c r="E76" s="51" t="s">
        <v>261</v>
      </c>
      <c r="F76" s="52" t="s">
        <v>177</v>
      </c>
      <c r="G76" s="52" t="s">
        <v>178</v>
      </c>
      <c r="H76" s="52">
        <f t="shared" si="18"/>
        <v>0.5</v>
      </c>
      <c r="I76" s="52">
        <v>1.7</v>
      </c>
      <c r="K76" s="55">
        <v>6224</v>
      </c>
      <c r="L76" s="56">
        <v>221.59222896089022</v>
      </c>
      <c r="M76" s="52">
        <v>222</v>
      </c>
      <c r="N76" s="55">
        <v>6223.5922289608898</v>
      </c>
      <c r="O76" s="55">
        <f t="shared" si="20"/>
        <v>51.948051948051948</v>
      </c>
      <c r="P76" s="57">
        <f t="shared" si="21"/>
        <v>0.5</v>
      </c>
      <c r="Q76" s="58">
        <f t="shared" si="29"/>
        <v>51.948051948051948</v>
      </c>
      <c r="R76" s="58">
        <f t="shared" si="22"/>
        <v>149.14073737603147</v>
      </c>
      <c r="S76" s="58">
        <f t="shared" si="23"/>
        <v>0</v>
      </c>
      <c r="T76" s="55">
        <v>6273.0469724252262</v>
      </c>
      <c r="U76" s="58">
        <f t="shared" si="24"/>
        <v>201.08878932408342</v>
      </c>
      <c r="V76" s="55">
        <f>'front-budget'!S76</f>
        <v>114.69351344462835</v>
      </c>
      <c r="W76" s="55">
        <f t="shared" si="26"/>
        <v>315.78230276871176</v>
      </c>
      <c r="X76" s="55" t="s">
        <v>318</v>
      </c>
      <c r="Y76" s="55">
        <f t="shared" si="27"/>
        <v>544</v>
      </c>
      <c r="Z76" s="55">
        <f t="shared" si="25"/>
        <v>-49.454743464336389</v>
      </c>
      <c r="AA76" s="56">
        <f t="shared" si="28"/>
        <v>7132.829275193938</v>
      </c>
    </row>
    <row r="77" spans="1:29" x14ac:dyDescent="0.25">
      <c r="B77" s="51" t="s">
        <v>321</v>
      </c>
      <c r="D77" s="52">
        <v>23</v>
      </c>
      <c r="E77" s="51" t="s">
        <v>262</v>
      </c>
      <c r="F77" s="52" t="s">
        <v>177</v>
      </c>
      <c r="G77" s="52" t="s">
        <v>178</v>
      </c>
      <c r="H77" s="52">
        <f t="shared" si="18"/>
        <v>1.4000000000000001</v>
      </c>
      <c r="I77" s="52">
        <v>2.6</v>
      </c>
      <c r="K77" s="55">
        <v>374</v>
      </c>
      <c r="L77" s="56">
        <v>465.52787252524655</v>
      </c>
      <c r="M77" s="52">
        <v>840</v>
      </c>
      <c r="N77" s="55">
        <v>0</v>
      </c>
      <c r="O77" s="55">
        <f t="shared" si="20"/>
        <v>51.948051948051948</v>
      </c>
      <c r="P77" s="57">
        <f t="shared" si="21"/>
        <v>1.4000000000000001</v>
      </c>
      <c r="Q77" s="58">
        <f t="shared" si="29"/>
        <v>51.948051948051948</v>
      </c>
      <c r="R77" s="58">
        <f t="shared" si="22"/>
        <v>417.59406465288816</v>
      </c>
      <c r="S77" s="58">
        <f t="shared" si="23"/>
        <v>0</v>
      </c>
      <c r="T77" s="55">
        <v>-78.134765377162296</v>
      </c>
      <c r="U77" s="58">
        <f t="shared" si="24"/>
        <v>469.54211660094012</v>
      </c>
      <c r="V77" s="55">
        <f>'front-budget'!S77</f>
        <v>114.69351344462835</v>
      </c>
      <c r="W77" s="55">
        <f t="shared" si="26"/>
        <v>584.23563004556843</v>
      </c>
      <c r="X77" s="55"/>
      <c r="Y77" s="55">
        <f t="shared" si="27"/>
        <v>0</v>
      </c>
      <c r="Z77" s="55">
        <f t="shared" si="25"/>
        <v>78.134765377162296</v>
      </c>
      <c r="AA77" s="56">
        <f t="shared" si="28"/>
        <v>506.10086466840619</v>
      </c>
    </row>
    <row r="78" spans="1:29" x14ac:dyDescent="0.25">
      <c r="B78" s="51" t="s">
        <v>126</v>
      </c>
      <c r="C78" s="51" t="s">
        <v>127</v>
      </c>
      <c r="D78" s="52" t="s">
        <v>263</v>
      </c>
      <c r="E78" s="51" t="s">
        <v>264</v>
      </c>
      <c r="F78" s="52" t="s">
        <v>177</v>
      </c>
      <c r="G78" s="52" t="s">
        <v>178</v>
      </c>
      <c r="H78" s="52">
        <f t="shared" si="18"/>
        <v>1.5999999999999999</v>
      </c>
      <c r="I78" s="52">
        <v>2.8</v>
      </c>
      <c r="K78" s="55">
        <v>-3</v>
      </c>
      <c r="L78" s="56">
        <v>519.73579331732572</v>
      </c>
      <c r="M78" s="52">
        <v>465</v>
      </c>
      <c r="N78" s="55">
        <v>55</v>
      </c>
      <c r="O78" s="55">
        <f t="shared" si="20"/>
        <v>51.948051948051948</v>
      </c>
      <c r="P78" s="57">
        <f t="shared" si="21"/>
        <v>1.5999999999999999</v>
      </c>
      <c r="Q78" s="58">
        <f t="shared" si="29"/>
        <v>51.948051948051948</v>
      </c>
      <c r="R78" s="58">
        <f t="shared" si="22"/>
        <v>477.25035960330064</v>
      </c>
      <c r="S78" s="58">
        <f t="shared" si="23"/>
        <v>0</v>
      </c>
      <c r="T78" s="55">
        <v>-53</v>
      </c>
      <c r="U78" s="58">
        <f t="shared" si="24"/>
        <v>529.19841155135259</v>
      </c>
      <c r="V78" s="55">
        <f>'front-budget'!S78</f>
        <v>114.69351344462835</v>
      </c>
      <c r="W78" s="55">
        <f t="shared" si="26"/>
        <v>643.89192499598096</v>
      </c>
      <c r="X78" s="55"/>
      <c r="Y78" s="55">
        <f t="shared" si="27"/>
        <v>0</v>
      </c>
      <c r="Z78" s="55">
        <f t="shared" si="25"/>
        <v>108</v>
      </c>
      <c r="AA78" s="56">
        <f t="shared" si="28"/>
        <v>590.89192499598096</v>
      </c>
    </row>
    <row r="79" spans="1:29" s="62" customFormat="1" ht="13.2" customHeight="1" x14ac:dyDescent="0.25">
      <c r="A79" s="63"/>
      <c r="B79" s="72" t="s">
        <v>128</v>
      </c>
      <c r="C79" s="72" t="s">
        <v>129</v>
      </c>
      <c r="D79" s="63">
        <v>78</v>
      </c>
      <c r="E79" s="72" t="s">
        <v>265</v>
      </c>
      <c r="F79" s="63" t="s">
        <v>177</v>
      </c>
      <c r="G79" s="63" t="s">
        <v>178</v>
      </c>
      <c r="H79" s="52">
        <f t="shared" si="18"/>
        <v>2.2000000000000002</v>
      </c>
      <c r="I79" s="63">
        <v>3.4000000000000004</v>
      </c>
      <c r="J79" s="73"/>
      <c r="K79" s="66">
        <v>0</v>
      </c>
      <c r="L79" s="66">
        <v>682.35955569356327</v>
      </c>
      <c r="M79" s="63">
        <v>682</v>
      </c>
      <c r="N79" s="66">
        <v>0.35955569356326578</v>
      </c>
      <c r="O79" s="65">
        <f t="shared" si="20"/>
        <v>51.948051948051948</v>
      </c>
      <c r="P79" s="57">
        <f t="shared" si="21"/>
        <v>2.2000000000000002</v>
      </c>
      <c r="Q79" s="74">
        <f t="shared" si="29"/>
        <v>51.948051948051948</v>
      </c>
      <c r="R79" s="67">
        <f t="shared" si="22"/>
        <v>656.21924445453851</v>
      </c>
      <c r="S79" s="74">
        <f t="shared" si="23"/>
        <v>0</v>
      </c>
      <c r="T79" s="66">
        <v>-191.18810643159787</v>
      </c>
      <c r="U79" s="67">
        <f t="shared" si="24"/>
        <v>708.16729640259041</v>
      </c>
      <c r="V79" s="65">
        <f>'front-budget'!S79</f>
        <v>114.69351344462835</v>
      </c>
      <c r="W79" s="55">
        <f t="shared" si="26"/>
        <v>822.86080984721877</v>
      </c>
      <c r="X79" s="55"/>
      <c r="Y79" s="55">
        <f t="shared" si="27"/>
        <v>0</v>
      </c>
      <c r="Z79" s="55">
        <f t="shared" si="25"/>
        <v>191.54766212516114</v>
      </c>
      <c r="AA79" s="56">
        <f t="shared" si="28"/>
        <v>631.67270341562096</v>
      </c>
      <c r="AC79" s="62" t="s">
        <v>320</v>
      </c>
    </row>
    <row r="80" spans="1:29" x14ac:dyDescent="0.25">
      <c r="B80" s="51" t="s">
        <v>130</v>
      </c>
      <c r="C80" s="51" t="s">
        <v>131</v>
      </c>
      <c r="D80" s="52">
        <v>92</v>
      </c>
      <c r="E80" s="51" t="s">
        <v>266</v>
      </c>
      <c r="F80" s="52" t="s">
        <v>177</v>
      </c>
      <c r="G80" s="52" t="s">
        <v>178</v>
      </c>
      <c r="H80" s="52">
        <f t="shared" si="18"/>
        <v>1.4000000000000001</v>
      </c>
      <c r="I80" s="52">
        <v>2.6</v>
      </c>
      <c r="K80" s="55">
        <v>503</v>
      </c>
      <c r="L80" s="56">
        <v>465.52787252524655</v>
      </c>
      <c r="M80" s="52">
        <v>503</v>
      </c>
      <c r="N80" s="55">
        <v>465.52787252524649</v>
      </c>
      <c r="O80" s="55">
        <f t="shared" si="20"/>
        <v>51.948051948051948</v>
      </c>
      <c r="P80" s="57">
        <f t="shared" si="21"/>
        <v>1.4000000000000001</v>
      </c>
      <c r="Q80" s="58">
        <f t="shared" si="29"/>
        <v>51.948051948051948</v>
      </c>
      <c r="R80" s="58">
        <f t="shared" si="22"/>
        <v>417.59406465288816</v>
      </c>
      <c r="S80" s="58">
        <f t="shared" si="23"/>
        <v>0</v>
      </c>
      <c r="T80" s="55">
        <v>387.3931071480842</v>
      </c>
      <c r="U80" s="58">
        <f t="shared" si="24"/>
        <v>469.54211660094012</v>
      </c>
      <c r="V80" s="55">
        <f>'front-budget'!S80</f>
        <v>114.69351344462835</v>
      </c>
      <c r="W80" s="55">
        <f t="shared" si="26"/>
        <v>584.23563004556843</v>
      </c>
      <c r="X80" s="55" t="s">
        <v>318</v>
      </c>
      <c r="Y80" s="55">
        <f t="shared" si="27"/>
        <v>832</v>
      </c>
      <c r="Z80" s="55">
        <f t="shared" si="25"/>
        <v>78.134765377162296</v>
      </c>
      <c r="AA80" s="56">
        <f t="shared" si="28"/>
        <v>1803.6287371936528</v>
      </c>
    </row>
    <row r="81" spans="2:27" x14ac:dyDescent="0.25">
      <c r="B81" s="51" t="s">
        <v>132</v>
      </c>
      <c r="C81" s="51" t="s">
        <v>133</v>
      </c>
      <c r="D81" s="52">
        <v>71</v>
      </c>
      <c r="E81" s="51" t="s">
        <v>267</v>
      </c>
      <c r="F81" s="52" t="s">
        <v>177</v>
      </c>
      <c r="G81" s="52" t="s">
        <v>178</v>
      </c>
      <c r="H81" s="52">
        <f t="shared" ref="H81:H95" si="30">I81-1.2</f>
        <v>1.3</v>
      </c>
      <c r="I81" s="52">
        <v>2.5</v>
      </c>
      <c r="K81" s="55">
        <v>667</v>
      </c>
      <c r="L81" s="56">
        <v>606.7369488914153</v>
      </c>
      <c r="M81" s="52">
        <v>700</v>
      </c>
      <c r="N81" s="55">
        <v>573.7369488914153</v>
      </c>
      <c r="O81" s="55">
        <f t="shared" si="20"/>
        <v>51.948051948051948</v>
      </c>
      <c r="P81" s="57">
        <f t="shared" si="21"/>
        <v>1.3</v>
      </c>
      <c r="Q81" s="58">
        <f t="shared" si="29"/>
        <v>51.948051948051948</v>
      </c>
      <c r="R81" s="58">
        <f t="shared" si="22"/>
        <v>387.76591717768184</v>
      </c>
      <c r="S81" s="58">
        <f t="shared" si="23"/>
        <v>0</v>
      </c>
      <c r="T81" s="55">
        <v>231.58329827395687</v>
      </c>
      <c r="U81" s="58">
        <f t="shared" si="24"/>
        <v>439.7139691257338</v>
      </c>
      <c r="V81" s="55">
        <f>'front-budget'!S81</f>
        <v>75.697718873454718</v>
      </c>
      <c r="W81" s="55">
        <f t="shared" si="26"/>
        <v>515.41168799918853</v>
      </c>
      <c r="X81" s="55" t="s">
        <v>318</v>
      </c>
      <c r="Y81" s="55">
        <f t="shared" si="27"/>
        <v>800</v>
      </c>
      <c r="Z81" s="55">
        <f t="shared" si="25"/>
        <v>342.15365061745842</v>
      </c>
      <c r="AA81" s="56">
        <f t="shared" si="28"/>
        <v>1546.9949862731455</v>
      </c>
    </row>
    <row r="82" spans="2:27" x14ac:dyDescent="0.25">
      <c r="B82" s="51" t="s">
        <v>135</v>
      </c>
      <c r="C82" s="51" t="s">
        <v>136</v>
      </c>
      <c r="D82" s="52">
        <v>95</v>
      </c>
      <c r="E82" s="51" t="s">
        <v>269</v>
      </c>
      <c r="F82" s="52" t="s">
        <v>177</v>
      </c>
      <c r="G82" s="52" t="s">
        <v>178</v>
      </c>
      <c r="H82" s="52">
        <f t="shared" si="30"/>
        <v>2.2000000000000002</v>
      </c>
      <c r="I82" s="52">
        <v>3.4000000000000004</v>
      </c>
      <c r="J82" s="54">
        <v>1</v>
      </c>
      <c r="K82" s="55">
        <v>0</v>
      </c>
      <c r="L82" s="56">
        <v>1307.2480637167791</v>
      </c>
      <c r="M82" s="52">
        <v>1307</v>
      </c>
      <c r="N82" s="55">
        <v>0.24806371677914285</v>
      </c>
      <c r="O82" s="55">
        <f t="shared" si="20"/>
        <v>51.948051948051948</v>
      </c>
      <c r="P82" s="57">
        <f t="shared" si="21"/>
        <v>2.2000000000000002</v>
      </c>
      <c r="Q82" s="58">
        <f t="shared" si="29"/>
        <v>51.948051948051948</v>
      </c>
      <c r="R82" s="58">
        <f t="shared" si="22"/>
        <v>656.21924445453851</v>
      </c>
      <c r="S82" s="58">
        <f t="shared" si="23"/>
        <v>656.21924445453851</v>
      </c>
      <c r="T82" s="55">
        <v>-376.65826414524702</v>
      </c>
      <c r="U82" s="58">
        <f t="shared" si="24"/>
        <v>1364.3865408571289</v>
      </c>
      <c r="V82" s="55">
        <f>'front-budget'!S82</f>
        <v>229.3870268892567</v>
      </c>
      <c r="W82" s="55">
        <f t="shared" si="26"/>
        <v>1593.7735677463857</v>
      </c>
      <c r="X82" s="55"/>
      <c r="Y82" s="55">
        <f t="shared" si="27"/>
        <v>0</v>
      </c>
      <c r="Z82" s="55">
        <f t="shared" si="25"/>
        <v>376.90632786202616</v>
      </c>
      <c r="AA82" s="56">
        <f t="shared" si="28"/>
        <v>1217.1153036011385</v>
      </c>
    </row>
    <row r="83" spans="2:27" x14ac:dyDescent="0.25">
      <c r="B83" s="51" t="s">
        <v>137</v>
      </c>
      <c r="C83" s="51" t="s">
        <v>138</v>
      </c>
      <c r="D83" s="52">
        <v>34</v>
      </c>
      <c r="E83" s="51" t="s">
        <v>270</v>
      </c>
      <c r="F83" s="52" t="s">
        <v>177</v>
      </c>
      <c r="G83" s="52" t="s">
        <v>178</v>
      </c>
      <c r="H83" s="52">
        <f t="shared" si="30"/>
        <v>1.8</v>
      </c>
      <c r="I83" s="52">
        <v>3</v>
      </c>
      <c r="K83" s="55">
        <v>0</v>
      </c>
      <c r="L83" s="56">
        <v>573.94371410940494</v>
      </c>
      <c r="M83" s="52">
        <v>574</v>
      </c>
      <c r="N83" s="55">
        <v>0</v>
      </c>
      <c r="O83" s="55">
        <f t="shared" si="20"/>
        <v>51.948051948051948</v>
      </c>
      <c r="P83" s="57">
        <f t="shared" si="21"/>
        <v>1.8</v>
      </c>
      <c r="Q83" s="58">
        <f t="shared" si="29"/>
        <v>51.948051948051948</v>
      </c>
      <c r="R83" s="58">
        <f t="shared" si="22"/>
        <v>536.90665455371334</v>
      </c>
      <c r="S83" s="58">
        <f t="shared" si="23"/>
        <v>0</v>
      </c>
      <c r="T83" s="55">
        <v>-134.84121375116177</v>
      </c>
      <c r="U83" s="58">
        <f t="shared" si="24"/>
        <v>588.85470650176524</v>
      </c>
      <c r="V83" s="55">
        <f>'front-budget'!S83</f>
        <v>114.69351344462835</v>
      </c>
      <c r="W83" s="55">
        <f t="shared" si="26"/>
        <v>703.5482199463936</v>
      </c>
      <c r="X83" s="55"/>
      <c r="Y83" s="55">
        <f t="shared" si="27"/>
        <v>0</v>
      </c>
      <c r="Z83" s="55">
        <f t="shared" si="25"/>
        <v>134.84121375116177</v>
      </c>
      <c r="AA83" s="56">
        <f t="shared" si="28"/>
        <v>568.70700619523177</v>
      </c>
    </row>
    <row r="84" spans="2:27" x14ac:dyDescent="0.25">
      <c r="B84" s="51" t="s">
        <v>141</v>
      </c>
      <c r="C84" s="51" t="s">
        <v>142</v>
      </c>
      <c r="D84" s="52" t="s">
        <v>272</v>
      </c>
      <c r="E84" s="51" t="s">
        <v>273</v>
      </c>
      <c r="F84" s="52" t="s">
        <v>177</v>
      </c>
      <c r="G84" s="52" t="s">
        <v>178</v>
      </c>
      <c r="H84" s="52">
        <f t="shared" si="30"/>
        <v>1.7</v>
      </c>
      <c r="I84" s="52">
        <v>2.9</v>
      </c>
      <c r="K84" s="55">
        <v>0</v>
      </c>
      <c r="L84" s="56">
        <v>546.83975371336533</v>
      </c>
      <c r="M84" s="52">
        <v>500</v>
      </c>
      <c r="N84" s="55">
        <v>46.839753713365326</v>
      </c>
      <c r="O84" s="55">
        <f t="shared" si="20"/>
        <v>51.948051948051948</v>
      </c>
      <c r="P84" s="57">
        <f t="shared" si="21"/>
        <v>1.7</v>
      </c>
      <c r="Q84" s="58">
        <f t="shared" si="29"/>
        <v>51.948051948051948</v>
      </c>
      <c r="R84" s="58">
        <f t="shared" si="22"/>
        <v>507.07850707850696</v>
      </c>
      <c r="S84" s="58">
        <f t="shared" si="23"/>
        <v>0</v>
      </c>
      <c r="T84" s="55">
        <v>-73.824847944296607</v>
      </c>
      <c r="U84" s="58">
        <f t="shared" si="24"/>
        <v>559.02655902655886</v>
      </c>
      <c r="V84" s="55">
        <f>'front-budget'!S84</f>
        <v>114.69351344462835</v>
      </c>
      <c r="W84" s="55">
        <f t="shared" si="26"/>
        <v>673.72007247118722</v>
      </c>
      <c r="X84" s="55"/>
      <c r="Y84" s="55">
        <f t="shared" si="27"/>
        <v>0</v>
      </c>
      <c r="Z84" s="55">
        <f t="shared" si="25"/>
        <v>120.66460165766193</v>
      </c>
      <c r="AA84" s="56">
        <f t="shared" si="28"/>
        <v>599.89522452689062</v>
      </c>
    </row>
    <row r="85" spans="2:27" x14ac:dyDescent="0.25">
      <c r="B85" s="51" t="s">
        <v>143</v>
      </c>
      <c r="C85" s="51" t="s">
        <v>92</v>
      </c>
      <c r="D85" s="52">
        <v>26</v>
      </c>
      <c r="E85" s="51" t="s">
        <v>274</v>
      </c>
      <c r="F85" s="52" t="s">
        <v>177</v>
      </c>
      <c r="G85" s="52" t="s">
        <v>178</v>
      </c>
      <c r="H85" s="52">
        <f t="shared" si="30"/>
        <v>1.8</v>
      </c>
      <c r="I85" s="52">
        <v>3</v>
      </c>
      <c r="K85" s="55">
        <v>631</v>
      </c>
      <c r="L85" s="56">
        <v>573.94371410940494</v>
      </c>
      <c r="N85" s="55">
        <v>1204.9437141094049</v>
      </c>
      <c r="O85" s="55">
        <f t="shared" si="20"/>
        <v>51.948051948051948</v>
      </c>
      <c r="P85" s="57">
        <f t="shared" si="21"/>
        <v>1.8</v>
      </c>
      <c r="Q85" s="58">
        <f t="shared" si="29"/>
        <v>51.948051948051948</v>
      </c>
      <c r="R85" s="58">
        <f t="shared" si="22"/>
        <v>536.90665455371334</v>
      </c>
      <c r="S85" s="58">
        <f t="shared" si="23"/>
        <v>0</v>
      </c>
      <c r="T85" s="55">
        <v>1070.1025003582431</v>
      </c>
      <c r="U85" s="58">
        <f t="shared" si="24"/>
        <v>588.85470650176524</v>
      </c>
      <c r="V85" s="55">
        <f>'front-budget'!S85</f>
        <v>114.69351344462835</v>
      </c>
      <c r="W85" s="55">
        <f t="shared" si="26"/>
        <v>703.5482199463936</v>
      </c>
      <c r="X85" s="55"/>
      <c r="Y85" s="55">
        <f t="shared" si="27"/>
        <v>0</v>
      </c>
      <c r="Z85" s="55">
        <f t="shared" si="25"/>
        <v>134.84121375116183</v>
      </c>
      <c r="AA85" s="56">
        <f t="shared" si="28"/>
        <v>1773.6507203046365</v>
      </c>
    </row>
    <row r="86" spans="2:27" x14ac:dyDescent="0.25">
      <c r="B86" s="51" t="s">
        <v>144</v>
      </c>
      <c r="C86" s="51" t="s">
        <v>145</v>
      </c>
      <c r="D86" s="52" t="s">
        <v>275</v>
      </c>
      <c r="E86" s="51" t="s">
        <v>276</v>
      </c>
      <c r="F86" s="52" t="s">
        <v>177</v>
      </c>
      <c r="G86" s="52" t="s">
        <v>181</v>
      </c>
      <c r="H86" s="52">
        <f t="shared" si="30"/>
        <v>1.8</v>
      </c>
      <c r="I86" s="52">
        <v>3</v>
      </c>
      <c r="K86" s="55">
        <v>6251</v>
      </c>
      <c r="L86" s="56">
        <v>802.97350803120025</v>
      </c>
      <c r="N86" s="55">
        <v>7053.9735080312003</v>
      </c>
      <c r="O86" s="55">
        <f t="shared" si="20"/>
        <v>51.948051948051948</v>
      </c>
      <c r="P86" s="57">
        <f t="shared" si="21"/>
        <v>1.1880000000000002</v>
      </c>
      <c r="Q86" s="58">
        <f t="shared" si="29"/>
        <v>51.948051948051948</v>
      </c>
      <c r="R86" s="58">
        <f t="shared" si="22"/>
        <v>354.35839200545081</v>
      </c>
      <c r="S86" s="58">
        <f t="shared" si="23"/>
        <v>0</v>
      </c>
      <c r="T86" s="55">
        <v>6558.2435476723376</v>
      </c>
      <c r="U86" s="58">
        <f t="shared" si="24"/>
        <v>406.30644395350276</v>
      </c>
      <c r="V86" s="55">
        <f>'front-budget'!S86</f>
        <v>75.697718873454718</v>
      </c>
      <c r="W86" s="55">
        <f t="shared" si="26"/>
        <v>482.0041628269575</v>
      </c>
      <c r="X86" s="55"/>
      <c r="Y86" s="55">
        <f t="shared" si="27"/>
        <v>0</v>
      </c>
      <c r="Z86" s="55">
        <f t="shared" si="25"/>
        <v>495.72996035886263</v>
      </c>
      <c r="AA86" s="56">
        <f t="shared" si="28"/>
        <v>7040.247710499295</v>
      </c>
    </row>
    <row r="87" spans="2:27" x14ac:dyDescent="0.25">
      <c r="B87" s="51" t="s">
        <v>146</v>
      </c>
      <c r="C87" s="51" t="s">
        <v>147</v>
      </c>
      <c r="D87" s="52">
        <v>100</v>
      </c>
      <c r="E87" s="51" t="s">
        <v>277</v>
      </c>
      <c r="F87" s="52" t="s">
        <v>177</v>
      </c>
      <c r="G87" s="52" t="s">
        <v>178</v>
      </c>
      <c r="H87" s="52">
        <f t="shared" si="30"/>
        <v>2.2000000000000002</v>
      </c>
      <c r="I87" s="52">
        <v>3.4000000000000004</v>
      </c>
      <c r="J87" s="54">
        <v>3</v>
      </c>
      <c r="K87" s="55">
        <v>209</v>
      </c>
      <c r="L87" s="56">
        <v>2557.0250797632111</v>
      </c>
      <c r="N87" s="55">
        <v>2766.0250797632111</v>
      </c>
      <c r="O87" s="55">
        <f t="shared" si="20"/>
        <v>51.948051948051948</v>
      </c>
      <c r="P87" s="57">
        <f t="shared" si="21"/>
        <v>2.2000000000000002</v>
      </c>
      <c r="Q87" s="58">
        <f t="shared" si="29"/>
        <v>51.948051948051948</v>
      </c>
      <c r="R87" s="58">
        <f t="shared" si="22"/>
        <v>656.21924445453851</v>
      </c>
      <c r="S87" s="58">
        <f t="shared" si="23"/>
        <v>1968.6577333636155</v>
      </c>
      <c r="T87" s="55">
        <v>2018.4014204274547</v>
      </c>
      <c r="U87" s="58">
        <f t="shared" si="24"/>
        <v>2676.8250297662062</v>
      </c>
      <c r="V87" s="55">
        <f>'front-budget'!S87</f>
        <v>458.77405377851341</v>
      </c>
      <c r="W87" s="55">
        <f t="shared" si="26"/>
        <v>3135.5990835447196</v>
      </c>
      <c r="X87" s="55"/>
      <c r="Y87" s="55">
        <f t="shared" si="27"/>
        <v>0</v>
      </c>
      <c r="Z87" s="55">
        <f t="shared" si="25"/>
        <v>747.62365933575643</v>
      </c>
      <c r="AA87" s="56">
        <f t="shared" si="28"/>
        <v>5154.0005039721736</v>
      </c>
    </row>
    <row r="88" spans="2:27" x14ac:dyDescent="0.25">
      <c r="B88" s="51" t="s">
        <v>153</v>
      </c>
      <c r="D88" s="52">
        <v>81</v>
      </c>
      <c r="E88" s="51" t="s">
        <v>282</v>
      </c>
      <c r="F88" s="52" t="s">
        <v>177</v>
      </c>
      <c r="G88" s="52" t="s">
        <v>178</v>
      </c>
      <c r="H88" s="52">
        <f t="shared" si="30"/>
        <v>1.4000000000000001</v>
      </c>
      <c r="I88" s="52">
        <v>2.6</v>
      </c>
      <c r="K88" s="55">
        <v>0</v>
      </c>
      <c r="L88" s="56">
        <v>465.52787252524655</v>
      </c>
      <c r="M88" s="52">
        <v>466</v>
      </c>
      <c r="N88" s="55">
        <v>-0.47212747475344941</v>
      </c>
      <c r="O88" s="55">
        <f t="shared" si="20"/>
        <v>51.948051948051948</v>
      </c>
      <c r="P88" s="57">
        <f t="shared" si="21"/>
        <v>1.4000000000000001</v>
      </c>
      <c r="Q88" s="58">
        <f t="shared" si="29"/>
        <v>51.948051948051948</v>
      </c>
      <c r="R88" s="58">
        <f t="shared" si="22"/>
        <v>417.59406465288816</v>
      </c>
      <c r="S88" s="58">
        <f t="shared" si="23"/>
        <v>0</v>
      </c>
      <c r="T88" s="55">
        <v>-78.606892851915745</v>
      </c>
      <c r="U88" s="58">
        <f t="shared" si="24"/>
        <v>469.54211660094012</v>
      </c>
      <c r="V88" s="55">
        <f>'front-budget'!S88</f>
        <v>114.69351344462835</v>
      </c>
      <c r="W88" s="55">
        <f t="shared" si="26"/>
        <v>584.23563004556843</v>
      </c>
      <c r="X88" s="55" t="s">
        <v>318</v>
      </c>
      <c r="Y88" s="55">
        <f t="shared" si="27"/>
        <v>832</v>
      </c>
      <c r="Z88" s="55">
        <f t="shared" si="25"/>
        <v>78.134765377162296</v>
      </c>
      <c r="AA88" s="56">
        <f t="shared" si="28"/>
        <v>1337.6287371936528</v>
      </c>
    </row>
    <row r="89" spans="2:27" x14ac:dyDescent="0.25">
      <c r="B89" s="51" t="s">
        <v>154</v>
      </c>
      <c r="C89" s="51" t="s">
        <v>155</v>
      </c>
      <c r="D89" s="52">
        <v>37</v>
      </c>
      <c r="E89" s="51" t="s">
        <v>283</v>
      </c>
      <c r="F89" s="52" t="s">
        <v>177</v>
      </c>
      <c r="G89" s="52" t="s">
        <v>181</v>
      </c>
      <c r="H89" s="52">
        <f t="shared" si="30"/>
        <v>2.2000000000000002</v>
      </c>
      <c r="I89" s="52">
        <v>3.4000000000000004</v>
      </c>
      <c r="K89" s="55">
        <v>0</v>
      </c>
      <c r="L89" s="56">
        <v>959.96275534302833</v>
      </c>
      <c r="M89" s="52">
        <v>960</v>
      </c>
      <c r="N89" s="55">
        <v>-3.724465697166579E-2</v>
      </c>
      <c r="O89" s="55">
        <f t="shared" si="20"/>
        <v>51.948051948051948</v>
      </c>
      <c r="P89" s="57">
        <f t="shared" si="21"/>
        <v>1.4520000000000002</v>
      </c>
      <c r="Q89" s="58">
        <f t="shared" si="29"/>
        <v>51.948051948051948</v>
      </c>
      <c r="R89" s="58">
        <f t="shared" si="22"/>
        <v>433.10470133999542</v>
      </c>
      <c r="S89" s="58">
        <f t="shared" si="23"/>
        <v>0</v>
      </c>
      <c r="T89" s="55">
        <v>-618.6282528089572</v>
      </c>
      <c r="U89" s="58">
        <f t="shared" si="24"/>
        <v>485.05275328804737</v>
      </c>
      <c r="V89" s="55">
        <f>'front-budget'!S89</f>
        <v>75.697718873454718</v>
      </c>
      <c r="W89" s="55">
        <f t="shared" si="26"/>
        <v>560.7504721615021</v>
      </c>
      <c r="X89" s="55"/>
      <c r="Y89" s="55">
        <f t="shared" si="27"/>
        <v>0</v>
      </c>
      <c r="Z89" s="55">
        <f t="shared" si="25"/>
        <v>618.59100815198553</v>
      </c>
      <c r="AA89" s="56">
        <f t="shared" si="28"/>
        <v>-57.877780647455111</v>
      </c>
    </row>
    <row r="90" spans="2:27" x14ac:dyDescent="0.25">
      <c r="B90" s="51" t="s">
        <v>156</v>
      </c>
      <c r="C90" s="51" t="s">
        <v>157</v>
      </c>
      <c r="D90" s="52">
        <v>1</v>
      </c>
      <c r="E90" s="51" t="s">
        <v>284</v>
      </c>
      <c r="F90" s="52" t="s">
        <v>177</v>
      </c>
      <c r="G90" s="52" t="s">
        <v>178</v>
      </c>
      <c r="H90" s="52">
        <f t="shared" si="30"/>
        <v>2.2000000000000002</v>
      </c>
      <c r="I90" s="52">
        <v>3.4000000000000004</v>
      </c>
      <c r="J90" s="71"/>
      <c r="K90" s="55">
        <v>759</v>
      </c>
      <c r="L90" s="56">
        <v>1307.2480637167791</v>
      </c>
      <c r="M90" s="52">
        <v>500</v>
      </c>
      <c r="N90" s="55">
        <v>1566.2480637167791</v>
      </c>
      <c r="O90" s="55">
        <f t="shared" si="20"/>
        <v>51.948051948051948</v>
      </c>
      <c r="P90" s="57">
        <f t="shared" si="21"/>
        <v>2.2000000000000002</v>
      </c>
      <c r="Q90" s="58">
        <f t="shared" si="29"/>
        <v>51.948051948051948</v>
      </c>
      <c r="R90" s="58">
        <f t="shared" si="22"/>
        <v>656.21924445453851</v>
      </c>
      <c r="S90" s="58">
        <f t="shared" si="23"/>
        <v>0</v>
      </c>
      <c r="T90" s="55">
        <v>749.81189356840218</v>
      </c>
      <c r="U90" s="58">
        <f t="shared" si="24"/>
        <v>708.16729640259041</v>
      </c>
      <c r="V90" s="55">
        <f>'front-budget'!S90</f>
        <v>114.69351344462835</v>
      </c>
      <c r="W90" s="55">
        <f t="shared" si="26"/>
        <v>822.86080984721877</v>
      </c>
      <c r="X90" s="55"/>
      <c r="Y90" s="55">
        <f t="shared" si="27"/>
        <v>0</v>
      </c>
      <c r="Z90" s="55">
        <f t="shared" si="25"/>
        <v>816.43617014837696</v>
      </c>
      <c r="AA90" s="56">
        <f t="shared" si="28"/>
        <v>1572.6727034156208</v>
      </c>
    </row>
    <row r="91" spans="2:27" x14ac:dyDescent="0.25">
      <c r="B91" s="51" t="s">
        <v>160</v>
      </c>
      <c r="C91" s="51" t="s">
        <v>35</v>
      </c>
      <c r="D91" s="52">
        <v>105</v>
      </c>
      <c r="E91" s="51" t="s">
        <v>286</v>
      </c>
      <c r="F91" s="52" t="s">
        <v>177</v>
      </c>
      <c r="G91" s="52" t="s">
        <v>178</v>
      </c>
      <c r="H91" s="52">
        <f t="shared" si="30"/>
        <v>0</v>
      </c>
      <c r="I91" s="52">
        <v>1.2</v>
      </c>
      <c r="K91" s="55">
        <v>0</v>
      </c>
      <c r="L91" s="56">
        <v>86.072426980692228</v>
      </c>
      <c r="M91" s="52">
        <v>86</v>
      </c>
      <c r="N91" s="55">
        <v>7.2426980692227971E-2</v>
      </c>
      <c r="O91" s="55">
        <f t="shared" si="20"/>
        <v>51.948051948051948</v>
      </c>
      <c r="P91" s="57">
        <f t="shared" si="21"/>
        <v>0</v>
      </c>
      <c r="Q91" s="58">
        <f t="shared" si="29"/>
        <v>51.948051948051948</v>
      </c>
      <c r="R91" s="58">
        <f t="shared" si="22"/>
        <v>0</v>
      </c>
      <c r="S91" s="58">
        <f t="shared" si="23"/>
        <v>0</v>
      </c>
      <c r="T91" s="55">
        <v>120.41023091252805</v>
      </c>
      <c r="U91" s="58">
        <f t="shared" si="24"/>
        <v>51.948051948051948</v>
      </c>
      <c r="V91" s="55">
        <f>'front-budget'!S91</f>
        <v>114.69351344462835</v>
      </c>
      <c r="W91" s="55">
        <f t="shared" si="26"/>
        <v>166.64156539268029</v>
      </c>
      <c r="X91" s="55"/>
      <c r="Y91" s="55">
        <f t="shared" si="27"/>
        <v>0</v>
      </c>
      <c r="Z91" s="55">
        <f t="shared" si="25"/>
        <v>-120.33780393183582</v>
      </c>
      <c r="AA91" s="56">
        <f t="shared" si="28"/>
        <v>287.05179630520837</v>
      </c>
    </row>
    <row r="92" spans="2:27" x14ac:dyDescent="0.25">
      <c r="B92" s="51" t="s">
        <v>161</v>
      </c>
      <c r="C92" s="51" t="s">
        <v>162</v>
      </c>
      <c r="D92" s="52">
        <v>65</v>
      </c>
      <c r="E92" s="51" t="s">
        <v>287</v>
      </c>
      <c r="F92" s="52" t="s">
        <v>177</v>
      </c>
      <c r="G92" s="52" t="s">
        <v>178</v>
      </c>
      <c r="H92" s="52">
        <f t="shared" si="30"/>
        <v>0.8</v>
      </c>
      <c r="I92" s="52">
        <v>2</v>
      </c>
      <c r="K92" s="55">
        <v>0</v>
      </c>
      <c r="L92" s="56">
        <v>302.904110149009</v>
      </c>
      <c r="M92" s="52">
        <v>303</v>
      </c>
      <c r="N92" s="55">
        <v>-9.5889850991000003E-2</v>
      </c>
      <c r="O92" s="55">
        <f t="shared" si="20"/>
        <v>51.948051948051948</v>
      </c>
      <c r="P92" s="57">
        <f t="shared" si="21"/>
        <v>0.8</v>
      </c>
      <c r="Q92" s="58">
        <f t="shared" si="29"/>
        <v>51.948051948051948</v>
      </c>
      <c r="R92" s="58">
        <f t="shared" si="22"/>
        <v>238.62517980165035</v>
      </c>
      <c r="S92" s="58">
        <f t="shared" si="23"/>
        <v>0</v>
      </c>
      <c r="T92" s="55">
        <v>6.829017332845865</v>
      </c>
      <c r="U92" s="58">
        <f t="shared" si="24"/>
        <v>290.5732317497023</v>
      </c>
      <c r="V92" s="55">
        <f>'front-budget'!S92</f>
        <v>114.69351344462835</v>
      </c>
      <c r="W92" s="55">
        <f t="shared" si="26"/>
        <v>405.26674519433067</v>
      </c>
      <c r="X92" s="55"/>
      <c r="Y92" s="55">
        <f t="shared" si="27"/>
        <v>0</v>
      </c>
      <c r="Z92" s="55">
        <f t="shared" si="25"/>
        <v>-6.924907183836865</v>
      </c>
      <c r="AA92" s="56">
        <f t="shared" si="28"/>
        <v>412.09576252717653</v>
      </c>
    </row>
    <row r="93" spans="2:27" x14ac:dyDescent="0.25">
      <c r="B93" s="51" t="s">
        <v>163</v>
      </c>
      <c r="C93" s="51" t="s">
        <v>164</v>
      </c>
      <c r="D93" s="52">
        <v>38</v>
      </c>
      <c r="E93" s="51" t="s">
        <v>288</v>
      </c>
      <c r="F93" s="52" t="s">
        <v>177</v>
      </c>
      <c r="G93" s="52" t="s">
        <v>178</v>
      </c>
      <c r="H93" s="52">
        <f t="shared" si="30"/>
        <v>2.0999999999999996</v>
      </c>
      <c r="I93" s="52">
        <v>3.3</v>
      </c>
      <c r="K93" s="55">
        <v>0</v>
      </c>
      <c r="L93" s="56">
        <v>920.71544351507112</v>
      </c>
      <c r="M93" s="52">
        <v>921</v>
      </c>
      <c r="N93" s="55">
        <v>-0.28455648492888486</v>
      </c>
      <c r="O93" s="55">
        <f t="shared" si="20"/>
        <v>51.948051948051948</v>
      </c>
      <c r="P93" s="57">
        <f t="shared" si="21"/>
        <v>2.0999999999999996</v>
      </c>
      <c r="Q93" s="58">
        <f t="shared" si="29"/>
        <v>51.948051948051948</v>
      </c>
      <c r="R93" s="58">
        <f t="shared" si="22"/>
        <v>626.39109697933202</v>
      </c>
      <c r="S93" s="58">
        <f t="shared" si="23"/>
        <v>0</v>
      </c>
      <c r="T93" s="55">
        <v>-588.16030268863335</v>
      </c>
      <c r="U93" s="58">
        <f t="shared" si="24"/>
        <v>678.33914892738392</v>
      </c>
      <c r="V93" s="55">
        <f>'front-budget'!S93</f>
        <v>75.697718873454718</v>
      </c>
      <c r="W93" s="55">
        <f t="shared" si="26"/>
        <v>754.03686780083865</v>
      </c>
      <c r="X93" s="55"/>
      <c r="Y93" s="55">
        <f t="shared" si="27"/>
        <v>0</v>
      </c>
      <c r="Z93" s="55">
        <f t="shared" si="25"/>
        <v>587.87574620370447</v>
      </c>
      <c r="AA93" s="56">
        <f t="shared" si="28"/>
        <v>165.8765651122053</v>
      </c>
    </row>
    <row r="94" spans="2:27" x14ac:dyDescent="0.25">
      <c r="B94" s="51" t="s">
        <v>165</v>
      </c>
      <c r="C94" s="51" t="s">
        <v>166</v>
      </c>
      <c r="D94" s="52">
        <v>42</v>
      </c>
      <c r="E94" s="51" t="s">
        <v>289</v>
      </c>
      <c r="F94" s="52" t="s">
        <v>177</v>
      </c>
      <c r="G94" s="52" t="s">
        <v>178</v>
      </c>
      <c r="H94" s="52">
        <f t="shared" si="30"/>
        <v>1.2</v>
      </c>
      <c r="I94" s="52">
        <v>2.4</v>
      </c>
      <c r="J94" s="54">
        <v>1</v>
      </c>
      <c r="K94" s="55">
        <v>329</v>
      </c>
      <c r="L94" s="56">
        <v>765.16885579598716</v>
      </c>
      <c r="N94" s="55">
        <v>1094.1688557959872</v>
      </c>
      <c r="O94" s="55">
        <f t="shared" si="20"/>
        <v>51.948051948051948</v>
      </c>
      <c r="P94" s="57">
        <f t="shared" si="21"/>
        <v>1.2</v>
      </c>
      <c r="Q94" s="58">
        <f t="shared" si="29"/>
        <v>51.948051948051948</v>
      </c>
      <c r="R94" s="58">
        <f t="shared" si="22"/>
        <v>357.93776970247552</v>
      </c>
      <c r="S94" s="58">
        <f t="shared" si="23"/>
        <v>357.93776970247552</v>
      </c>
      <c r="T94" s="55">
        <v>1000.7947698039583</v>
      </c>
      <c r="U94" s="58">
        <f t="shared" si="24"/>
        <v>767.82359135300294</v>
      </c>
      <c r="V94" s="55">
        <f>'front-budget'!S94</f>
        <v>229.3870268892567</v>
      </c>
      <c r="W94" s="55">
        <f t="shared" si="26"/>
        <v>997.21061824225967</v>
      </c>
      <c r="X94" s="55"/>
      <c r="Y94" s="55">
        <f t="shared" si="27"/>
        <v>0</v>
      </c>
      <c r="Z94" s="55">
        <f t="shared" si="25"/>
        <v>93.374085992028881</v>
      </c>
      <c r="AA94" s="56">
        <f t="shared" si="28"/>
        <v>1998.0053880462181</v>
      </c>
    </row>
    <row r="95" spans="2:27" x14ac:dyDescent="0.25">
      <c r="B95" s="51" t="s">
        <v>167</v>
      </c>
      <c r="C95" s="51" t="s">
        <v>168</v>
      </c>
      <c r="D95" s="52">
        <v>64</v>
      </c>
      <c r="E95" s="51" t="s">
        <v>290</v>
      </c>
      <c r="F95" s="52" t="s">
        <v>177</v>
      </c>
      <c r="G95" s="52" t="s">
        <v>178</v>
      </c>
      <c r="H95" s="52">
        <f t="shared" si="30"/>
        <v>0.90000000000000013</v>
      </c>
      <c r="I95" s="52">
        <v>2.1</v>
      </c>
      <c r="K95" s="55">
        <v>286</v>
      </c>
      <c r="L95" s="56">
        <v>330.00807054504861</v>
      </c>
      <c r="M95" s="52">
        <v>625</v>
      </c>
      <c r="N95" s="55">
        <v>616.00807054504867</v>
      </c>
      <c r="O95" s="55">
        <f t="shared" si="20"/>
        <v>51.948051948051948</v>
      </c>
      <c r="P95" s="57">
        <f t="shared" si="21"/>
        <v>0.90000000000000013</v>
      </c>
      <c r="Q95" s="58">
        <f t="shared" si="29"/>
        <v>51.948051948051948</v>
      </c>
      <c r="R95" s="58">
        <f t="shared" si="22"/>
        <v>268.45332727685667</v>
      </c>
      <c r="S95" s="58">
        <f t="shared" si="23"/>
        <v>0</v>
      </c>
      <c r="T95" s="55">
        <v>-16</v>
      </c>
      <c r="U95" s="58">
        <f t="shared" si="24"/>
        <v>320.40137922490862</v>
      </c>
      <c r="V95" s="55">
        <f>'front-budget'!S95</f>
        <v>114.69351344462835</v>
      </c>
      <c r="W95" s="55">
        <f t="shared" si="26"/>
        <v>435.09489266953699</v>
      </c>
      <c r="X95" s="55"/>
      <c r="Y95" s="55">
        <f t="shared" si="27"/>
        <v>0</v>
      </c>
      <c r="Z95" s="55">
        <f t="shared" si="25"/>
        <v>632.00807054504867</v>
      </c>
      <c r="AA95" s="56">
        <f t="shared" si="28"/>
        <v>419.09489266953699</v>
      </c>
    </row>
    <row r="96" spans="2:27" x14ac:dyDescent="0.25">
      <c r="K96" s="55"/>
      <c r="L96" s="56"/>
      <c r="P96" s="75">
        <f>SUM(P2:P95)</f>
        <v>105.67200000000001</v>
      </c>
      <c r="R96" s="55">
        <f t="shared" ref="R96:AA96" si="31">SUM(R2:R95)</f>
        <v>31520</v>
      </c>
      <c r="S96" s="55">
        <f t="shared" si="31"/>
        <v>4891.8161859338325</v>
      </c>
      <c r="T96" s="55">
        <f t="shared" si="31"/>
        <v>80025.733212381048</v>
      </c>
      <c r="U96" s="55">
        <f>SUM(U2:U95)</f>
        <v>40411.816185933814</v>
      </c>
      <c r="V96" s="55">
        <f t="shared" si="31"/>
        <v>10261.628647890901</v>
      </c>
      <c r="W96" s="55"/>
      <c r="X96" s="55"/>
      <c r="Y96" s="55"/>
      <c r="AA96" s="56">
        <f t="shared" si="31"/>
        <v>143179.17804620566</v>
      </c>
    </row>
  </sheetData>
  <sortState ref="A2:U96">
    <sortCondition ref="F8"/>
  </sortState>
  <mergeCells count="1">
    <mergeCell ref="A8:A9"/>
  </mergeCells>
  <printOptions gridLines="1"/>
  <pageMargins left="0.25" right="0.25" top="0.75" bottom="0.75" header="0.3" footer="0.3"/>
  <pageSetup orientation="landscape" r:id="rId1"/>
  <headerFooter>
    <oddFooter>&amp;C&amp;8these numbers are based on our best understanding of the current situation. if you disagree with any of the numbers, please inform the DCLI board.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6"/>
  <sheetViews>
    <sheetView workbookViewId="0">
      <selection activeCell="A10" sqref="A10"/>
    </sheetView>
  </sheetViews>
  <sheetFormatPr defaultRowHeight="14.4" x14ac:dyDescent="0.3"/>
  <cols>
    <col min="1" max="1" width="14.44140625" customWidth="1"/>
    <col min="3" max="3" width="12.21875" customWidth="1"/>
    <col min="10" max="11" width="0" hidden="1" customWidth="1"/>
    <col min="12" max="12" width="16.44140625" hidden="1" customWidth="1"/>
    <col min="13" max="13" width="14.109375" hidden="1" customWidth="1"/>
    <col min="15" max="15" width="16.21875" bestFit="1" customWidth="1"/>
    <col min="16" max="16" width="12.44140625" customWidth="1"/>
    <col min="19" max="19" width="10.88671875" customWidth="1"/>
    <col min="20" max="20" width="17.109375" style="44" hidden="1" customWidth="1"/>
    <col min="21" max="21" width="0" style="44" hidden="1" customWidth="1"/>
  </cols>
  <sheetData>
    <row r="1" spans="1:21" ht="56.4" customHeight="1" x14ac:dyDescent="0.3">
      <c r="A1" s="28"/>
      <c r="B1" s="29" t="s">
        <v>0</v>
      </c>
      <c r="C1" s="29" t="s">
        <v>1</v>
      </c>
      <c r="D1" s="30" t="s">
        <v>170</v>
      </c>
      <c r="E1" s="30" t="s">
        <v>171</v>
      </c>
      <c r="F1" s="30" t="s">
        <v>172</v>
      </c>
      <c r="G1" s="30" t="s">
        <v>303</v>
      </c>
      <c r="H1" s="30" t="s">
        <v>173</v>
      </c>
      <c r="I1" s="30" t="s">
        <v>292</v>
      </c>
      <c r="J1" s="30" t="s">
        <v>299</v>
      </c>
      <c r="K1" s="30" t="s">
        <v>174</v>
      </c>
      <c r="L1" s="30" t="s">
        <v>2</v>
      </c>
      <c r="M1" s="30" t="s">
        <v>169</v>
      </c>
      <c r="N1" s="30" t="s">
        <v>296</v>
      </c>
      <c r="O1" s="31" t="s">
        <v>298</v>
      </c>
      <c r="P1" s="31" t="s">
        <v>293</v>
      </c>
      <c r="Q1" s="32" t="s">
        <v>294</v>
      </c>
      <c r="R1" s="33" t="s">
        <v>295</v>
      </c>
      <c r="S1" s="30" t="s">
        <v>307</v>
      </c>
      <c r="T1" s="36" t="s">
        <v>305</v>
      </c>
      <c r="U1" s="37" t="s">
        <v>304</v>
      </c>
    </row>
    <row r="2" spans="1:21" s="35" customFormat="1" ht="13.2" customHeight="1" x14ac:dyDescent="0.3">
      <c r="A2" s="1" t="s">
        <v>297</v>
      </c>
      <c r="B2" s="2" t="s">
        <v>34</v>
      </c>
      <c r="C2" s="2" t="s">
        <v>35</v>
      </c>
      <c r="D2" s="3">
        <v>151</v>
      </c>
      <c r="E2" s="3" t="s">
        <v>200</v>
      </c>
      <c r="F2" s="3">
        <v>845</v>
      </c>
      <c r="G2" s="3" t="s">
        <v>181</v>
      </c>
      <c r="H2" s="10">
        <v>0.7</v>
      </c>
      <c r="I2" s="4"/>
      <c r="J2" s="5"/>
      <c r="K2" s="6">
        <v>38</v>
      </c>
      <c r="L2" s="3"/>
      <c r="M2" s="5">
        <v>38.098809953119371</v>
      </c>
      <c r="N2" s="5">
        <f t="shared" ref="N2:N33" si="0">$A$3/77</f>
        <v>0</v>
      </c>
      <c r="O2" s="7">
        <f t="shared" ref="O2:O33" si="1">IF(G2="R",H2, IF(G2="N",(H2*0.66)))</f>
        <v>0.46199999999999997</v>
      </c>
      <c r="P2" s="8">
        <f t="shared" ref="P2:P21" si="2">IF(F2="dcli",N2,IF(F2="845",$A$24,))</f>
        <v>0</v>
      </c>
      <c r="Q2" s="8">
        <f t="shared" ref="Q2:Q33" si="3">$A$10*O2</f>
        <v>44.157002676181911</v>
      </c>
      <c r="R2" s="8">
        <f t="shared" ref="R2:R33" si="4">I2*Q2</f>
        <v>0</v>
      </c>
      <c r="S2" s="8">
        <f t="shared" ref="S2:S33" si="5">(O2*$A$10)+P2+R2</f>
        <v>44.157002676181911</v>
      </c>
      <c r="T2" s="38">
        <v>59.82315911085292</v>
      </c>
      <c r="U2" s="39">
        <f t="shared" ref="U2:U33" si="6">S2+T2</f>
        <v>103.98016178703483</v>
      </c>
    </row>
    <row r="3" spans="1:21" s="35" customFormat="1" ht="13.2" customHeight="1" x14ac:dyDescent="0.3">
      <c r="A3" s="34">
        <v>0</v>
      </c>
      <c r="B3" s="2" t="s">
        <v>59</v>
      </c>
      <c r="C3" s="2" t="s">
        <v>60</v>
      </c>
      <c r="D3" s="3">
        <v>154</v>
      </c>
      <c r="E3" s="3" t="s">
        <v>216</v>
      </c>
      <c r="F3" s="3">
        <v>845</v>
      </c>
      <c r="G3" s="3" t="s">
        <v>178</v>
      </c>
      <c r="H3" s="3">
        <v>0.4</v>
      </c>
      <c r="I3" s="4"/>
      <c r="J3" s="5"/>
      <c r="K3" s="6">
        <v>0</v>
      </c>
      <c r="L3" s="3">
        <v>15</v>
      </c>
      <c r="M3" s="5">
        <v>-0.1470579603815203</v>
      </c>
      <c r="N3" s="5">
        <f t="shared" si="0"/>
        <v>0</v>
      </c>
      <c r="O3" s="7">
        <f t="shared" si="1"/>
        <v>0.4</v>
      </c>
      <c r="P3" s="8">
        <f t="shared" si="2"/>
        <v>0</v>
      </c>
      <c r="Q3" s="8">
        <f t="shared" si="3"/>
        <v>38.231171148209448</v>
      </c>
      <c r="R3" s="8">
        <f t="shared" si="4"/>
        <v>0</v>
      </c>
      <c r="S3" s="8">
        <f t="shared" si="5"/>
        <v>38.231171148209448</v>
      </c>
      <c r="T3" s="38">
        <v>297.18195299803222</v>
      </c>
      <c r="U3" s="39">
        <f t="shared" si="6"/>
        <v>335.41312414624167</v>
      </c>
    </row>
    <row r="4" spans="1:21" s="35" customFormat="1" ht="13.2" customHeight="1" x14ac:dyDescent="0.3">
      <c r="A4" s="9"/>
      <c r="B4" s="2" t="s">
        <v>67</v>
      </c>
      <c r="C4" s="2" t="s">
        <v>68</v>
      </c>
      <c r="D4" s="3">
        <v>109</v>
      </c>
      <c r="E4" s="3" t="s">
        <v>220</v>
      </c>
      <c r="F4" s="3">
        <v>845</v>
      </c>
      <c r="G4" s="3" t="s">
        <v>181</v>
      </c>
      <c r="H4" s="10">
        <v>0.7</v>
      </c>
      <c r="I4" s="4"/>
      <c r="J4" s="5"/>
      <c r="K4" s="6"/>
      <c r="L4" s="3">
        <v>22</v>
      </c>
      <c r="M4" s="5">
        <v>3.2868672046788561E-3</v>
      </c>
      <c r="N4" s="5">
        <f t="shared" si="0"/>
        <v>0</v>
      </c>
      <c r="O4" s="7">
        <f t="shared" si="1"/>
        <v>0.46199999999999997</v>
      </c>
      <c r="P4" s="8">
        <f t="shared" si="2"/>
        <v>0</v>
      </c>
      <c r="Q4" s="8">
        <f t="shared" si="3"/>
        <v>44.157002676181911</v>
      </c>
      <c r="R4" s="8">
        <f t="shared" si="4"/>
        <v>0</v>
      </c>
      <c r="S4" s="8">
        <f t="shared" si="5"/>
        <v>44.157002676181911</v>
      </c>
      <c r="T4" s="38">
        <v>59.727636024938228</v>
      </c>
      <c r="U4" s="39">
        <f t="shared" si="6"/>
        <v>103.88463870112014</v>
      </c>
    </row>
    <row r="5" spans="1:21" s="35" customFormat="1" ht="13.2" customHeight="1" x14ac:dyDescent="0.3">
      <c r="A5" s="1" t="s">
        <v>301</v>
      </c>
      <c r="B5" s="2" t="s">
        <v>82</v>
      </c>
      <c r="C5" s="2" t="s">
        <v>83</v>
      </c>
      <c r="D5" s="3">
        <v>140</v>
      </c>
      <c r="E5" s="3" t="s">
        <v>230</v>
      </c>
      <c r="F5" s="3">
        <v>845</v>
      </c>
      <c r="G5" s="3" t="s">
        <v>178</v>
      </c>
      <c r="H5" s="10">
        <v>1.2</v>
      </c>
      <c r="I5" s="4"/>
      <c r="J5" s="5"/>
      <c r="K5" s="6"/>
      <c r="L5" s="3">
        <v>34</v>
      </c>
      <c r="M5" s="5">
        <v>-7.9471753484980923E-2</v>
      </c>
      <c r="N5" s="5">
        <f t="shared" si="0"/>
        <v>0</v>
      </c>
      <c r="O5" s="7">
        <f t="shared" si="1"/>
        <v>1.2</v>
      </c>
      <c r="P5" s="8">
        <f t="shared" si="2"/>
        <v>0</v>
      </c>
      <c r="Q5" s="8">
        <f t="shared" si="3"/>
        <v>114.69351344462835</v>
      </c>
      <c r="R5" s="8">
        <f t="shared" si="4"/>
        <v>0</v>
      </c>
      <c r="S5" s="8">
        <f t="shared" si="5"/>
        <v>114.69351344462835</v>
      </c>
      <c r="T5" s="38">
        <v>155.04870787699178</v>
      </c>
      <c r="U5" s="39">
        <f t="shared" si="6"/>
        <v>269.74222132162015</v>
      </c>
    </row>
    <row r="6" spans="1:21" s="35" customFormat="1" ht="13.2" customHeight="1" x14ac:dyDescent="0.3">
      <c r="A6" s="34">
        <v>9000</v>
      </c>
      <c r="B6" s="2" t="s">
        <v>86</v>
      </c>
      <c r="C6" s="2" t="s">
        <v>87</v>
      </c>
      <c r="D6" s="3">
        <v>145</v>
      </c>
      <c r="E6" s="3" t="s">
        <v>232</v>
      </c>
      <c r="F6" s="3">
        <v>845</v>
      </c>
      <c r="G6" s="3" t="s">
        <v>181</v>
      </c>
      <c r="H6" s="10">
        <v>1.2</v>
      </c>
      <c r="I6" s="4"/>
      <c r="J6" s="5"/>
      <c r="K6" s="6"/>
      <c r="L6" s="3"/>
      <c r="M6" s="5">
        <v>3280.920528246515</v>
      </c>
      <c r="N6" s="5">
        <f t="shared" si="0"/>
        <v>0</v>
      </c>
      <c r="O6" s="7">
        <f t="shared" si="1"/>
        <v>0.79200000000000004</v>
      </c>
      <c r="P6" s="8">
        <f t="shared" si="2"/>
        <v>0</v>
      </c>
      <c r="Q6" s="8">
        <f t="shared" si="3"/>
        <v>75.697718873454718</v>
      </c>
      <c r="R6" s="8">
        <f t="shared" si="4"/>
        <v>0</v>
      </c>
      <c r="S6" s="8">
        <f t="shared" si="5"/>
        <v>75.697718873454718</v>
      </c>
      <c r="T6" s="38">
        <v>3383.3051268026297</v>
      </c>
      <c r="U6" s="39">
        <f t="shared" si="6"/>
        <v>3459.0028456760842</v>
      </c>
    </row>
    <row r="7" spans="1:21" s="35" customFormat="1" ht="13.2" customHeight="1" x14ac:dyDescent="0.3">
      <c r="A7" s="9"/>
      <c r="B7" s="2" t="s">
        <v>235</v>
      </c>
      <c r="C7" s="2" t="s">
        <v>11</v>
      </c>
      <c r="D7" s="3">
        <v>136</v>
      </c>
      <c r="E7" s="3" t="s">
        <v>236</v>
      </c>
      <c r="F7" s="3">
        <v>845</v>
      </c>
      <c r="G7" s="3" t="s">
        <v>181</v>
      </c>
      <c r="H7" s="10">
        <v>0.7</v>
      </c>
      <c r="I7" s="4"/>
      <c r="J7" s="5"/>
      <c r="K7" s="6"/>
      <c r="L7" s="3"/>
      <c r="M7" s="5">
        <v>27.003286867204679</v>
      </c>
      <c r="N7" s="5">
        <f t="shared" si="0"/>
        <v>0</v>
      </c>
      <c r="O7" s="7">
        <f t="shared" si="1"/>
        <v>0.46199999999999997</v>
      </c>
      <c r="P7" s="8">
        <f t="shared" si="2"/>
        <v>0</v>
      </c>
      <c r="Q7" s="8">
        <f t="shared" si="3"/>
        <v>44.157002676181911</v>
      </c>
      <c r="R7" s="8">
        <f t="shared" si="4"/>
        <v>0</v>
      </c>
      <c r="S7" s="8">
        <f t="shared" si="5"/>
        <v>44.157002676181911</v>
      </c>
      <c r="T7" s="38">
        <v>86.727636024938221</v>
      </c>
      <c r="U7" s="39">
        <f t="shared" si="6"/>
        <v>130.88463870112014</v>
      </c>
    </row>
    <row r="8" spans="1:21" s="35" customFormat="1" ht="13.2" customHeight="1" x14ac:dyDescent="0.3">
      <c r="A8" s="81" t="s">
        <v>302</v>
      </c>
      <c r="B8" s="2" t="s">
        <v>237</v>
      </c>
      <c r="C8" s="2" t="s">
        <v>92</v>
      </c>
      <c r="D8" s="3">
        <v>149</v>
      </c>
      <c r="E8" s="3" t="s">
        <v>238</v>
      </c>
      <c r="F8" s="3">
        <v>845</v>
      </c>
      <c r="G8" s="3" t="s">
        <v>178</v>
      </c>
      <c r="H8" s="10">
        <v>1.2</v>
      </c>
      <c r="I8" s="4"/>
      <c r="J8" s="5"/>
      <c r="K8" s="6"/>
      <c r="L8" s="3"/>
      <c r="M8" s="5">
        <v>33.920528246515019</v>
      </c>
      <c r="N8" s="5">
        <f t="shared" si="0"/>
        <v>0</v>
      </c>
      <c r="O8" s="7">
        <f t="shared" si="1"/>
        <v>1.2</v>
      </c>
      <c r="P8" s="8">
        <f t="shared" si="2"/>
        <v>0</v>
      </c>
      <c r="Q8" s="8">
        <f t="shared" si="3"/>
        <v>114.69351344462835</v>
      </c>
      <c r="R8" s="8">
        <f t="shared" si="4"/>
        <v>0</v>
      </c>
      <c r="S8" s="8">
        <f t="shared" si="5"/>
        <v>114.69351344462835</v>
      </c>
      <c r="T8" s="38">
        <v>189.04870787699178</v>
      </c>
      <c r="U8" s="39">
        <f t="shared" si="6"/>
        <v>303.74222132162015</v>
      </c>
    </row>
    <row r="9" spans="1:21" s="35" customFormat="1" ht="13.2" customHeight="1" x14ac:dyDescent="0.3">
      <c r="A9" s="82"/>
      <c r="B9" s="2" t="s">
        <v>104</v>
      </c>
      <c r="C9" s="2" t="s">
        <v>105</v>
      </c>
      <c r="D9" s="3" t="s">
        <v>245</v>
      </c>
      <c r="E9" s="3" t="s">
        <v>246</v>
      </c>
      <c r="F9" s="3">
        <v>845</v>
      </c>
      <c r="G9" s="3" t="s">
        <v>178</v>
      </c>
      <c r="H9" s="10">
        <v>1.2</v>
      </c>
      <c r="I9" s="4"/>
      <c r="J9" s="5"/>
      <c r="K9" s="6"/>
      <c r="L9" s="3"/>
      <c r="M9" s="5">
        <v>38.920528246515019</v>
      </c>
      <c r="N9" s="5">
        <f t="shared" si="0"/>
        <v>0</v>
      </c>
      <c r="O9" s="7">
        <f t="shared" si="1"/>
        <v>1.2</v>
      </c>
      <c r="P9" s="8">
        <f t="shared" si="2"/>
        <v>0</v>
      </c>
      <c r="Q9" s="8">
        <f t="shared" si="3"/>
        <v>114.69351344462835</v>
      </c>
      <c r="R9" s="8">
        <f t="shared" si="4"/>
        <v>0</v>
      </c>
      <c r="S9" s="8">
        <f t="shared" si="5"/>
        <v>114.69351344462835</v>
      </c>
      <c r="T9" s="38">
        <v>194.04870787699178</v>
      </c>
      <c r="U9" s="39">
        <f t="shared" si="6"/>
        <v>308.74222132162015</v>
      </c>
    </row>
    <row r="10" spans="1:21" s="35" customFormat="1" ht="13.2" customHeight="1" x14ac:dyDescent="0.3">
      <c r="A10" s="11">
        <f>A6/O96</f>
        <v>95.577927870523624</v>
      </c>
      <c r="B10" s="2" t="s">
        <v>253</v>
      </c>
      <c r="C10" s="2" t="s">
        <v>254</v>
      </c>
      <c r="D10" s="3">
        <v>147</v>
      </c>
      <c r="E10" s="3" t="s">
        <v>255</v>
      </c>
      <c r="F10" s="3">
        <v>845</v>
      </c>
      <c r="G10" s="3" t="s">
        <v>181</v>
      </c>
      <c r="H10" s="10">
        <v>1.2</v>
      </c>
      <c r="I10" s="4"/>
      <c r="J10" s="5"/>
      <c r="K10" s="6"/>
      <c r="L10" s="3"/>
      <c r="M10" s="5">
        <v>-0.4781048720254546</v>
      </c>
      <c r="N10" s="5">
        <f t="shared" si="0"/>
        <v>0</v>
      </c>
      <c r="O10" s="7">
        <f t="shared" si="1"/>
        <v>0.79200000000000004</v>
      </c>
      <c r="P10" s="8">
        <f t="shared" si="2"/>
        <v>0</v>
      </c>
      <c r="Q10" s="8">
        <f t="shared" si="3"/>
        <v>75.697718873454718</v>
      </c>
      <c r="R10" s="8">
        <f t="shared" si="4"/>
        <v>0</v>
      </c>
      <c r="S10" s="8">
        <f t="shared" si="5"/>
        <v>75.697718873454718</v>
      </c>
      <c r="T10" s="38">
        <v>101.90649368408921</v>
      </c>
      <c r="U10" s="39">
        <f t="shared" si="6"/>
        <v>177.60421255754392</v>
      </c>
    </row>
    <row r="11" spans="1:21" s="35" customFormat="1" ht="13.2" customHeight="1" x14ac:dyDescent="0.3">
      <c r="A11" s="9"/>
      <c r="B11" s="2" t="s">
        <v>134</v>
      </c>
      <c r="C11" s="2" t="s">
        <v>48</v>
      </c>
      <c r="D11" s="3">
        <v>138</v>
      </c>
      <c r="E11" s="3" t="s">
        <v>268</v>
      </c>
      <c r="F11" s="3">
        <v>845</v>
      </c>
      <c r="G11" s="3" t="s">
        <v>181</v>
      </c>
      <c r="H11" s="10">
        <v>0.7</v>
      </c>
      <c r="I11" s="4"/>
      <c r="J11" s="5"/>
      <c r="K11" s="6"/>
      <c r="L11" s="3"/>
      <c r="M11" s="5">
        <v>38.098809953119371</v>
      </c>
      <c r="N11" s="5">
        <f t="shared" si="0"/>
        <v>0</v>
      </c>
      <c r="O11" s="7">
        <f t="shared" si="1"/>
        <v>0.46199999999999997</v>
      </c>
      <c r="P11" s="8">
        <f t="shared" si="2"/>
        <v>0</v>
      </c>
      <c r="Q11" s="8">
        <f t="shared" si="3"/>
        <v>44.157002676181911</v>
      </c>
      <c r="R11" s="8">
        <f t="shared" si="4"/>
        <v>0</v>
      </c>
      <c r="S11" s="8">
        <f t="shared" si="5"/>
        <v>44.157002676181911</v>
      </c>
      <c r="T11" s="38">
        <v>97.823159110852913</v>
      </c>
      <c r="U11" s="39">
        <f t="shared" si="6"/>
        <v>141.98016178703483</v>
      </c>
    </row>
    <row r="12" spans="1:21" s="35" customFormat="1" ht="13.2" customHeight="1" x14ac:dyDescent="0.3">
      <c r="A12" s="9"/>
      <c r="B12" s="2" t="s">
        <v>139</v>
      </c>
      <c r="C12" s="2" t="s">
        <v>140</v>
      </c>
      <c r="D12" s="3">
        <v>128129</v>
      </c>
      <c r="E12" s="3" t="s">
        <v>271</v>
      </c>
      <c r="F12" s="3">
        <v>845</v>
      </c>
      <c r="G12" s="3" t="s">
        <v>178</v>
      </c>
      <c r="H12" s="10">
        <v>0.7</v>
      </c>
      <c r="I12" s="4"/>
      <c r="J12" s="5"/>
      <c r="K12" s="6"/>
      <c r="L12" s="3"/>
      <c r="M12" s="5">
        <v>364.00328686720468</v>
      </c>
      <c r="N12" s="5">
        <f t="shared" si="0"/>
        <v>0</v>
      </c>
      <c r="O12" s="7">
        <f t="shared" si="1"/>
        <v>0.7</v>
      </c>
      <c r="P12" s="8">
        <f t="shared" si="2"/>
        <v>0</v>
      </c>
      <c r="Q12" s="8">
        <f t="shared" si="3"/>
        <v>66.904549509366532</v>
      </c>
      <c r="R12" s="8">
        <f t="shared" si="4"/>
        <v>0</v>
      </c>
      <c r="S12" s="8">
        <f t="shared" si="5"/>
        <v>66.904549509366532</v>
      </c>
      <c r="T12" s="38">
        <v>454.49472498498278</v>
      </c>
      <c r="U12" s="39">
        <f t="shared" si="6"/>
        <v>521.39927449434936</v>
      </c>
    </row>
    <row r="13" spans="1:21" s="35" customFormat="1" ht="13.2" customHeight="1" x14ac:dyDescent="0.3">
      <c r="A13" s="19"/>
      <c r="B13" s="2" t="s">
        <v>148</v>
      </c>
      <c r="C13" s="2" t="s">
        <v>149</v>
      </c>
      <c r="D13" s="3">
        <v>139</v>
      </c>
      <c r="E13" s="3" t="s">
        <v>278</v>
      </c>
      <c r="F13" s="3">
        <v>845</v>
      </c>
      <c r="G13" s="3" t="s">
        <v>181</v>
      </c>
      <c r="H13" s="10">
        <v>0.9</v>
      </c>
      <c r="I13" s="4"/>
      <c r="J13" s="5"/>
      <c r="K13" s="6"/>
      <c r="L13" s="3">
        <v>35</v>
      </c>
      <c r="M13" s="5">
        <v>-0.39271547060943846</v>
      </c>
      <c r="N13" s="5">
        <f t="shared" si="0"/>
        <v>0</v>
      </c>
      <c r="O13" s="7">
        <f t="shared" si="1"/>
        <v>0.59400000000000008</v>
      </c>
      <c r="P13" s="8">
        <f t="shared" si="2"/>
        <v>0</v>
      </c>
      <c r="Q13" s="8">
        <f t="shared" si="3"/>
        <v>56.773289155091042</v>
      </c>
      <c r="R13" s="8">
        <f t="shared" si="4"/>
        <v>0</v>
      </c>
      <c r="S13" s="8">
        <f t="shared" si="5"/>
        <v>56.773289155091042</v>
      </c>
      <c r="T13" s="38">
        <v>76.395733446476555</v>
      </c>
      <c r="U13" s="39">
        <f t="shared" si="6"/>
        <v>133.1690226015676</v>
      </c>
    </row>
    <row r="14" spans="1:21" s="35" customFormat="1" ht="13.2" customHeight="1" x14ac:dyDescent="0.3">
      <c r="A14" s="9"/>
      <c r="B14" s="2" t="s">
        <v>150</v>
      </c>
      <c r="C14" s="2" t="s">
        <v>72</v>
      </c>
      <c r="D14" s="3" t="s">
        <v>279</v>
      </c>
      <c r="E14" s="3" t="s">
        <v>280</v>
      </c>
      <c r="F14" s="3">
        <v>845</v>
      </c>
      <c r="G14" s="3" t="s">
        <v>181</v>
      </c>
      <c r="H14" s="10">
        <v>0.7</v>
      </c>
      <c r="I14" s="4"/>
      <c r="J14" s="5"/>
      <c r="K14" s="6"/>
      <c r="L14" s="3"/>
      <c r="M14" s="5">
        <v>444.09880995311937</v>
      </c>
      <c r="N14" s="5">
        <f t="shared" si="0"/>
        <v>0</v>
      </c>
      <c r="O14" s="7">
        <f t="shared" si="1"/>
        <v>0.46199999999999997</v>
      </c>
      <c r="P14" s="8">
        <f t="shared" si="2"/>
        <v>0</v>
      </c>
      <c r="Q14" s="8">
        <f t="shared" si="3"/>
        <v>44.157002676181911</v>
      </c>
      <c r="R14" s="8">
        <f t="shared" si="4"/>
        <v>0</v>
      </c>
      <c r="S14" s="8">
        <f t="shared" si="5"/>
        <v>44.157002676181911</v>
      </c>
      <c r="T14" s="38">
        <v>503.82315911085294</v>
      </c>
      <c r="U14" s="39">
        <f t="shared" si="6"/>
        <v>547.98016178703483</v>
      </c>
    </row>
    <row r="15" spans="1:21" s="35" customFormat="1" ht="13.2" customHeight="1" x14ac:dyDescent="0.3">
      <c r="A15" s="9"/>
      <c r="B15" s="2" t="s">
        <v>151</v>
      </c>
      <c r="C15" s="2" t="s">
        <v>152</v>
      </c>
      <c r="D15" s="3">
        <v>153</v>
      </c>
      <c r="E15" s="3" t="s">
        <v>281</v>
      </c>
      <c r="F15" s="3">
        <v>845</v>
      </c>
      <c r="G15" s="3" t="s">
        <v>178</v>
      </c>
      <c r="H15" s="10">
        <v>0.5</v>
      </c>
      <c r="I15" s="4"/>
      <c r="J15" s="5"/>
      <c r="K15" s="6"/>
      <c r="L15" s="3"/>
      <c r="M15" s="5">
        <v>22.236390315480548</v>
      </c>
      <c r="N15" s="5">
        <f t="shared" si="0"/>
        <v>0</v>
      </c>
      <c r="O15" s="7">
        <f t="shared" si="1"/>
        <v>0.5</v>
      </c>
      <c r="P15" s="8">
        <f t="shared" si="2"/>
        <v>0</v>
      </c>
      <c r="Q15" s="8">
        <f t="shared" si="3"/>
        <v>47.788963935261812</v>
      </c>
      <c r="R15" s="8">
        <f t="shared" si="4"/>
        <v>0</v>
      </c>
      <c r="S15" s="8">
        <f t="shared" si="5"/>
        <v>47.788963935261812</v>
      </c>
      <c r="T15" s="38">
        <v>86.873131828179197</v>
      </c>
      <c r="U15" s="39">
        <f t="shared" si="6"/>
        <v>134.66209576344102</v>
      </c>
    </row>
    <row r="16" spans="1:21" s="35" customFormat="1" ht="13.2" customHeight="1" x14ac:dyDescent="0.3">
      <c r="A16" s="1" t="s">
        <v>300</v>
      </c>
      <c r="B16" s="2" t="s">
        <v>158</v>
      </c>
      <c r="C16" s="2" t="s">
        <v>159</v>
      </c>
      <c r="D16" s="3">
        <v>130</v>
      </c>
      <c r="E16" s="3" t="s">
        <v>285</v>
      </c>
      <c r="F16" s="3">
        <v>845</v>
      </c>
      <c r="G16" s="3" t="s">
        <v>178</v>
      </c>
      <c r="H16" s="10">
        <v>1.1000000000000001</v>
      </c>
      <c r="I16" s="4"/>
      <c r="J16" s="5"/>
      <c r="K16" s="6"/>
      <c r="L16" s="3"/>
      <c r="M16" s="5">
        <v>3284.5370799706529</v>
      </c>
      <c r="N16" s="5">
        <f t="shared" si="0"/>
        <v>0</v>
      </c>
      <c r="O16" s="7">
        <f t="shared" si="1"/>
        <v>1.1000000000000001</v>
      </c>
      <c r="P16" s="8">
        <f t="shared" si="2"/>
        <v>0</v>
      </c>
      <c r="Q16" s="8">
        <f t="shared" si="3"/>
        <v>105.13572065757599</v>
      </c>
      <c r="R16" s="8">
        <f t="shared" si="4"/>
        <v>0</v>
      </c>
      <c r="S16" s="8">
        <f t="shared" si="5"/>
        <v>105.13572065757599</v>
      </c>
      <c r="T16" s="38">
        <v>3426.73791129859</v>
      </c>
      <c r="U16" s="39">
        <f t="shared" si="6"/>
        <v>3531.8736319561658</v>
      </c>
    </row>
    <row r="17" spans="1:21" s="35" customFormat="1" ht="13.2" customHeight="1" x14ac:dyDescent="0.3">
      <c r="A17" s="9">
        <f>A6+A3</f>
        <v>9000</v>
      </c>
      <c r="B17" s="2" t="s">
        <v>3</v>
      </c>
      <c r="C17" s="2" t="s">
        <v>4</v>
      </c>
      <c r="D17" s="3" t="s">
        <v>175</v>
      </c>
      <c r="E17" s="3" t="s">
        <v>176</v>
      </c>
      <c r="F17" s="3" t="s">
        <v>177</v>
      </c>
      <c r="G17" s="3" t="s">
        <v>178</v>
      </c>
      <c r="H17" s="3">
        <v>1.2</v>
      </c>
      <c r="I17" s="4"/>
      <c r="J17" s="5">
        <v>1056</v>
      </c>
      <c r="K17" s="6">
        <v>438.42391212920694</v>
      </c>
      <c r="L17" s="3"/>
      <c r="M17" s="5">
        <v>1494.4239121292069</v>
      </c>
      <c r="N17" s="5">
        <f t="shared" si="0"/>
        <v>0</v>
      </c>
      <c r="O17" s="7">
        <f t="shared" si="1"/>
        <v>1.2</v>
      </c>
      <c r="P17" s="8">
        <f t="shared" si="2"/>
        <v>0</v>
      </c>
      <c r="Q17" s="8">
        <f t="shared" si="3"/>
        <v>114.69351344462835</v>
      </c>
      <c r="R17" s="8">
        <f t="shared" si="4"/>
        <v>0</v>
      </c>
      <c r="S17" s="8">
        <f t="shared" si="5"/>
        <v>114.69351344462835</v>
      </c>
      <c r="T17" s="38">
        <v>1430.4657588455445</v>
      </c>
      <c r="U17" s="39">
        <f t="shared" si="6"/>
        <v>1545.1592722901728</v>
      </c>
    </row>
    <row r="18" spans="1:21" s="35" customFormat="1" ht="13.2" customHeight="1" x14ac:dyDescent="0.3">
      <c r="A18" s="9"/>
      <c r="B18" s="2" t="s">
        <v>5</v>
      </c>
      <c r="C18" s="2" t="s">
        <v>6</v>
      </c>
      <c r="D18" s="3">
        <v>60</v>
      </c>
      <c r="E18" s="3" t="s">
        <v>179</v>
      </c>
      <c r="F18" s="3" t="s">
        <v>177</v>
      </c>
      <c r="G18" s="3" t="s">
        <v>178</v>
      </c>
      <c r="H18" s="3">
        <v>1.2</v>
      </c>
      <c r="I18" s="4">
        <v>2</v>
      </c>
      <c r="J18" s="5">
        <v>0</v>
      </c>
      <c r="K18" s="6">
        <v>1444.2652846112824</v>
      </c>
      <c r="L18" s="3"/>
      <c r="M18" s="5">
        <v>1444.2652846112824</v>
      </c>
      <c r="N18" s="5">
        <f t="shared" si="0"/>
        <v>0</v>
      </c>
      <c r="O18" s="7">
        <f t="shared" si="1"/>
        <v>1.2</v>
      </c>
      <c r="P18" s="8">
        <f t="shared" si="2"/>
        <v>0</v>
      </c>
      <c r="Q18" s="8">
        <f t="shared" si="3"/>
        <v>114.69351344462835</v>
      </c>
      <c r="R18" s="8">
        <f t="shared" si="4"/>
        <v>229.3870268892567</v>
      </c>
      <c r="S18" s="8">
        <f t="shared" si="5"/>
        <v>344.08054033388504</v>
      </c>
      <c r="T18" s="38">
        <v>1137.1793086953885</v>
      </c>
      <c r="U18" s="39">
        <f t="shared" si="6"/>
        <v>1481.2598490292735</v>
      </c>
    </row>
    <row r="19" spans="1:21" s="35" customFormat="1" ht="13.2" customHeight="1" x14ac:dyDescent="0.3">
      <c r="A19" s="3"/>
      <c r="B19" s="2" t="s">
        <v>7</v>
      </c>
      <c r="C19" s="2" t="s">
        <v>8</v>
      </c>
      <c r="D19" s="3">
        <v>106</v>
      </c>
      <c r="E19" s="3" t="s">
        <v>180</v>
      </c>
      <c r="F19" s="3" t="s">
        <v>177</v>
      </c>
      <c r="G19" s="3" t="s">
        <v>181</v>
      </c>
      <c r="H19" s="3">
        <v>1.2</v>
      </c>
      <c r="I19" s="4"/>
      <c r="J19" s="5">
        <v>0</v>
      </c>
      <c r="K19" s="6">
        <v>96.521895127974545</v>
      </c>
      <c r="L19" s="3">
        <v>97</v>
      </c>
      <c r="M19" s="5">
        <v>-0.4781048720254546</v>
      </c>
      <c r="N19" s="5">
        <f t="shared" si="0"/>
        <v>0</v>
      </c>
      <c r="O19" s="7">
        <f t="shared" si="1"/>
        <v>0.79200000000000004</v>
      </c>
      <c r="P19" s="8">
        <f t="shared" si="2"/>
        <v>0</v>
      </c>
      <c r="Q19" s="8">
        <f t="shared" si="3"/>
        <v>75.697718873454718</v>
      </c>
      <c r="R19" s="8">
        <f t="shared" si="4"/>
        <v>0</v>
      </c>
      <c r="S19" s="8">
        <f t="shared" si="5"/>
        <v>75.697718873454718</v>
      </c>
      <c r="T19" s="38">
        <v>56.666649838165938</v>
      </c>
      <c r="U19" s="39">
        <f t="shared" si="6"/>
        <v>132.36436871162067</v>
      </c>
    </row>
    <row r="20" spans="1:21" s="35" customFormat="1" ht="13.2" customHeight="1" x14ac:dyDescent="0.3">
      <c r="A20" s="3"/>
      <c r="B20" s="2" t="s">
        <v>9</v>
      </c>
      <c r="C20" s="2" t="s">
        <v>6</v>
      </c>
      <c r="D20" s="3">
        <v>108</v>
      </c>
      <c r="E20" s="3" t="s">
        <v>182</v>
      </c>
      <c r="F20" s="3" t="s">
        <v>177</v>
      </c>
      <c r="G20" s="3" t="s">
        <v>181</v>
      </c>
      <c r="H20" s="3">
        <v>1.2</v>
      </c>
      <c r="I20" s="4"/>
      <c r="J20" s="5">
        <v>0</v>
      </c>
      <c r="K20" s="6">
        <v>724.47888437528627</v>
      </c>
      <c r="L20" s="3">
        <v>501</v>
      </c>
      <c r="M20" s="5">
        <v>223.47888437528627</v>
      </c>
      <c r="N20" s="5">
        <f t="shared" si="0"/>
        <v>0</v>
      </c>
      <c r="O20" s="7">
        <f t="shared" si="1"/>
        <v>0.79200000000000004</v>
      </c>
      <c r="P20" s="8">
        <f t="shared" si="2"/>
        <v>0</v>
      </c>
      <c r="Q20" s="8">
        <f t="shared" si="3"/>
        <v>75.697718873454718</v>
      </c>
      <c r="R20" s="8">
        <f t="shared" si="4"/>
        <v>0</v>
      </c>
      <c r="S20" s="8">
        <f t="shared" si="5"/>
        <v>75.697718873454718</v>
      </c>
      <c r="T20" s="38">
        <v>-210.82055208701451</v>
      </c>
      <c r="U20" s="39">
        <f t="shared" si="6"/>
        <v>-135.12283321355977</v>
      </c>
    </row>
    <row r="21" spans="1:21" s="35" customFormat="1" ht="13.2" customHeight="1" x14ac:dyDescent="0.3">
      <c r="A21" s="3"/>
      <c r="B21" s="2" t="s">
        <v>10</v>
      </c>
      <c r="C21" s="2" t="s">
        <v>11</v>
      </c>
      <c r="D21" s="3">
        <v>63</v>
      </c>
      <c r="E21" s="3" t="s">
        <v>183</v>
      </c>
      <c r="F21" s="3" t="s">
        <v>177</v>
      </c>
      <c r="G21" s="3" t="s">
        <v>178</v>
      </c>
      <c r="H21" s="3">
        <v>1.2</v>
      </c>
      <c r="I21" s="4"/>
      <c r="J21" s="6">
        <v>97</v>
      </c>
      <c r="K21" s="6">
        <v>465.52787252524655</v>
      </c>
      <c r="L21" s="10">
        <v>300</v>
      </c>
      <c r="M21" s="6">
        <v>262.52787252524649</v>
      </c>
      <c r="N21" s="5">
        <f t="shared" si="0"/>
        <v>0</v>
      </c>
      <c r="O21" s="7">
        <f t="shared" si="1"/>
        <v>1.2</v>
      </c>
      <c r="P21" s="8">
        <f t="shared" si="2"/>
        <v>0</v>
      </c>
      <c r="Q21" s="8">
        <f t="shared" si="3"/>
        <v>114.69351344462835</v>
      </c>
      <c r="R21" s="8">
        <f t="shared" si="4"/>
        <v>0</v>
      </c>
      <c r="S21" s="8">
        <f t="shared" si="5"/>
        <v>114.69351344462835</v>
      </c>
      <c r="T21" s="38">
        <v>184.3931071480842</v>
      </c>
      <c r="U21" s="39">
        <f t="shared" si="6"/>
        <v>299.08662059271256</v>
      </c>
    </row>
    <row r="22" spans="1:21" s="35" customFormat="1" ht="13.2" customHeight="1" x14ac:dyDescent="0.3">
      <c r="A22" s="3"/>
      <c r="B22" s="2" t="s">
        <v>10</v>
      </c>
      <c r="C22" s="2" t="s">
        <v>11</v>
      </c>
      <c r="D22" s="3">
        <v>82</v>
      </c>
      <c r="E22" s="3" t="s">
        <v>184</v>
      </c>
      <c r="F22" s="3" t="s">
        <v>177</v>
      </c>
      <c r="G22" s="3" t="s">
        <v>181</v>
      </c>
      <c r="H22" s="3">
        <v>1.2</v>
      </c>
      <c r="I22" s="4"/>
      <c r="J22" s="6">
        <v>709</v>
      </c>
      <c r="K22" s="6">
        <v>645.9842607193724</v>
      </c>
      <c r="L22" s="10"/>
      <c r="M22" s="6">
        <v>1354.9842607193723</v>
      </c>
      <c r="N22" s="5">
        <f t="shared" si="0"/>
        <v>0</v>
      </c>
      <c r="O22" s="7">
        <f t="shared" si="1"/>
        <v>0.79200000000000004</v>
      </c>
      <c r="P22" s="8">
        <v>0</v>
      </c>
      <c r="Q22" s="8">
        <f t="shared" si="3"/>
        <v>75.697718873454718</v>
      </c>
      <c r="R22" s="8">
        <f t="shared" si="4"/>
        <v>0</v>
      </c>
      <c r="S22" s="8">
        <f t="shared" si="5"/>
        <v>75.697718873454718</v>
      </c>
      <c r="T22" s="38">
        <v>982.11534815363302</v>
      </c>
      <c r="U22" s="39">
        <f t="shared" si="6"/>
        <v>1057.8130670270878</v>
      </c>
    </row>
    <row r="23" spans="1:21" s="35" customFormat="1" ht="13.2" customHeight="1" x14ac:dyDescent="0.3">
      <c r="A23" s="20"/>
      <c r="B23" s="2" t="s">
        <v>12</v>
      </c>
      <c r="C23" s="2" t="s">
        <v>185</v>
      </c>
      <c r="D23" s="3" t="s">
        <v>186</v>
      </c>
      <c r="E23" s="3" t="s">
        <v>187</v>
      </c>
      <c r="F23" s="3" t="s">
        <v>177</v>
      </c>
      <c r="G23" s="3" t="s">
        <v>181</v>
      </c>
      <c r="H23" s="3">
        <v>1.2</v>
      </c>
      <c r="I23" s="4"/>
      <c r="J23" s="6">
        <v>0</v>
      </c>
      <c r="K23" s="6">
        <v>0</v>
      </c>
      <c r="L23" s="10">
        <v>423</v>
      </c>
      <c r="M23" s="6">
        <v>309.4896370634583</v>
      </c>
      <c r="N23" s="5">
        <f t="shared" si="0"/>
        <v>0</v>
      </c>
      <c r="O23" s="7">
        <f t="shared" si="1"/>
        <v>0.79200000000000004</v>
      </c>
      <c r="P23" s="8">
        <f t="shared" ref="P23:P54" si="7">IF(F23="dcli",N23,IF(F23="845",$A$24,))</f>
        <v>0</v>
      </c>
      <c r="Q23" s="8">
        <f t="shared" si="3"/>
        <v>75.697718873454718</v>
      </c>
      <c r="R23" s="8">
        <f t="shared" si="4"/>
        <v>0</v>
      </c>
      <c r="S23" s="8">
        <f t="shared" si="5"/>
        <v>75.697718873454718</v>
      </c>
      <c r="T23" s="38">
        <v>0</v>
      </c>
      <c r="U23" s="39">
        <f t="shared" si="6"/>
        <v>75.697718873454718</v>
      </c>
    </row>
    <row r="24" spans="1:21" s="35" customFormat="1" ht="13.2" customHeight="1" x14ac:dyDescent="0.3">
      <c r="A24" s="20"/>
      <c r="B24" s="2" t="s">
        <v>13</v>
      </c>
      <c r="C24" s="2" t="s">
        <v>14</v>
      </c>
      <c r="D24" s="3">
        <v>22</v>
      </c>
      <c r="E24" s="3" t="s">
        <v>188</v>
      </c>
      <c r="F24" s="3" t="s">
        <v>177</v>
      </c>
      <c r="G24" s="3" t="s">
        <v>178</v>
      </c>
      <c r="H24" s="3">
        <v>1.2</v>
      </c>
      <c r="I24" s="4"/>
      <c r="J24" s="6">
        <v>0</v>
      </c>
      <c r="K24" s="6">
        <v>492</v>
      </c>
      <c r="L24" s="10">
        <v>460</v>
      </c>
      <c r="M24" s="6">
        <v>32</v>
      </c>
      <c r="N24" s="5">
        <f t="shared" si="0"/>
        <v>0</v>
      </c>
      <c r="O24" s="7">
        <f t="shared" si="1"/>
        <v>1.2</v>
      </c>
      <c r="P24" s="8">
        <f t="shared" si="7"/>
        <v>0</v>
      </c>
      <c r="Q24" s="8">
        <f t="shared" si="3"/>
        <v>114.69351344462835</v>
      </c>
      <c r="R24" s="8">
        <f t="shared" si="4"/>
        <v>0</v>
      </c>
      <c r="S24" s="8">
        <f t="shared" si="5"/>
        <v>114.69351344462835</v>
      </c>
      <c r="T24" s="38">
        <v>-59.679544549375976</v>
      </c>
      <c r="U24" s="39">
        <f t="shared" si="6"/>
        <v>55.013968895252376</v>
      </c>
    </row>
    <row r="25" spans="1:21" s="35" customFormat="1" ht="13.2" customHeight="1" x14ac:dyDescent="0.3">
      <c r="A25" s="11"/>
      <c r="B25" s="2" t="s">
        <v>15</v>
      </c>
      <c r="C25" s="2" t="s">
        <v>16</v>
      </c>
      <c r="D25" s="3" t="s">
        <v>189</v>
      </c>
      <c r="E25" s="3" t="s">
        <v>190</v>
      </c>
      <c r="F25" s="3" t="s">
        <v>177</v>
      </c>
      <c r="G25" s="3" t="s">
        <v>181</v>
      </c>
      <c r="H25" s="3">
        <v>1.2</v>
      </c>
      <c r="I25" s="4"/>
      <c r="J25" s="6">
        <v>0</v>
      </c>
      <c r="K25" s="6">
        <v>802.97350803120025</v>
      </c>
      <c r="L25" s="10"/>
      <c r="M25" s="6">
        <v>802.97350803120025</v>
      </c>
      <c r="N25" s="5">
        <f t="shared" si="0"/>
        <v>0</v>
      </c>
      <c r="O25" s="7">
        <f t="shared" si="1"/>
        <v>0.79200000000000004</v>
      </c>
      <c r="P25" s="8">
        <f t="shared" si="7"/>
        <v>0</v>
      </c>
      <c r="Q25" s="8">
        <f t="shared" si="3"/>
        <v>75.697718873454718</v>
      </c>
      <c r="R25" s="8">
        <f t="shared" si="4"/>
        <v>0</v>
      </c>
      <c r="S25" s="8">
        <f t="shared" si="5"/>
        <v>75.697718873454718</v>
      </c>
      <c r="T25" s="38">
        <v>307.24354767233791</v>
      </c>
      <c r="U25" s="39">
        <f t="shared" si="6"/>
        <v>382.94126654579264</v>
      </c>
    </row>
    <row r="26" spans="1:21" s="35" customFormat="1" ht="13.2" customHeight="1" x14ac:dyDescent="0.3">
      <c r="A26" s="9"/>
      <c r="B26" s="2" t="s">
        <v>17</v>
      </c>
      <c r="C26" s="2" t="s">
        <v>18</v>
      </c>
      <c r="D26" s="3">
        <v>14</v>
      </c>
      <c r="E26" s="3" t="s">
        <v>191</v>
      </c>
      <c r="F26" s="3" t="s">
        <v>177</v>
      </c>
      <c r="G26" s="3" t="s">
        <v>181</v>
      </c>
      <c r="H26" s="3">
        <v>1.2</v>
      </c>
      <c r="I26" s="4"/>
      <c r="J26" s="6">
        <v>0</v>
      </c>
      <c r="K26" s="6">
        <v>724.47888437528638</v>
      </c>
      <c r="L26" s="10">
        <v>724</v>
      </c>
      <c r="M26" s="6">
        <v>0.47888437528638406</v>
      </c>
      <c r="N26" s="5">
        <f t="shared" si="0"/>
        <v>0</v>
      </c>
      <c r="O26" s="7">
        <f t="shared" si="1"/>
        <v>0.79200000000000004</v>
      </c>
      <c r="P26" s="8">
        <f t="shared" si="7"/>
        <v>0</v>
      </c>
      <c r="Q26" s="8">
        <f t="shared" si="3"/>
        <v>75.697718873454718</v>
      </c>
      <c r="R26" s="8">
        <f t="shared" si="4"/>
        <v>0</v>
      </c>
      <c r="S26" s="8">
        <f t="shared" si="5"/>
        <v>75.697718873454718</v>
      </c>
      <c r="T26" s="38">
        <v>-433.82055208701451</v>
      </c>
      <c r="U26" s="39">
        <f t="shared" si="6"/>
        <v>-358.12283321355977</v>
      </c>
    </row>
    <row r="27" spans="1:21" s="35" customFormat="1" ht="13.2" customHeight="1" x14ac:dyDescent="0.3">
      <c r="A27" s="9"/>
      <c r="B27" s="12" t="s">
        <v>19</v>
      </c>
      <c r="C27" s="12" t="s">
        <v>20</v>
      </c>
      <c r="D27" s="13">
        <v>25</v>
      </c>
      <c r="E27" s="13" t="s">
        <v>192</v>
      </c>
      <c r="F27" s="13" t="s">
        <v>177</v>
      </c>
      <c r="G27" s="13" t="s">
        <v>181</v>
      </c>
      <c r="H27" s="3">
        <v>1.2</v>
      </c>
      <c r="I27" s="14"/>
      <c r="J27" s="15">
        <v>0</v>
      </c>
      <c r="K27" s="15">
        <v>763.72619620324326</v>
      </c>
      <c r="L27" s="16">
        <v>764</v>
      </c>
      <c r="M27" s="15">
        <v>-0.27380379675673794</v>
      </c>
      <c r="N27" s="5">
        <f t="shared" si="0"/>
        <v>0</v>
      </c>
      <c r="O27" s="17">
        <f t="shared" si="1"/>
        <v>0.79200000000000004</v>
      </c>
      <c r="P27" s="18">
        <f t="shared" si="7"/>
        <v>0</v>
      </c>
      <c r="Q27" s="18">
        <f t="shared" si="3"/>
        <v>75.697718873454718</v>
      </c>
      <c r="R27" s="18">
        <f t="shared" si="4"/>
        <v>0</v>
      </c>
      <c r="S27" s="8">
        <f t="shared" si="5"/>
        <v>75.697718873454718</v>
      </c>
      <c r="T27" s="40">
        <v>-465.2885022073383</v>
      </c>
      <c r="U27" s="41">
        <f t="shared" si="6"/>
        <v>-389.59078333388356</v>
      </c>
    </row>
    <row r="28" spans="1:21" s="35" customFormat="1" ht="13.2" customHeight="1" x14ac:dyDescent="0.3">
      <c r="A28" s="19"/>
      <c r="B28" s="2" t="s">
        <v>21</v>
      </c>
      <c r="C28" s="2" t="s">
        <v>22</v>
      </c>
      <c r="D28" s="3">
        <v>87</v>
      </c>
      <c r="E28" s="3" t="s">
        <v>193</v>
      </c>
      <c r="F28" s="3" t="s">
        <v>177</v>
      </c>
      <c r="G28" s="3" t="s">
        <v>181</v>
      </c>
      <c r="H28" s="3">
        <v>1.2</v>
      </c>
      <c r="I28" s="4"/>
      <c r="J28" s="6">
        <v>238</v>
      </c>
      <c r="K28" s="6">
        <v>410.50038975163051</v>
      </c>
      <c r="L28" s="10">
        <v>649</v>
      </c>
      <c r="M28" s="6">
        <v>-0.49961024836943579</v>
      </c>
      <c r="N28" s="5">
        <f t="shared" si="0"/>
        <v>0</v>
      </c>
      <c r="O28" s="7">
        <f t="shared" si="1"/>
        <v>0.79200000000000004</v>
      </c>
      <c r="P28" s="8">
        <f t="shared" si="7"/>
        <v>0</v>
      </c>
      <c r="Q28" s="8">
        <f t="shared" si="3"/>
        <v>75.697718873454718</v>
      </c>
      <c r="R28" s="8">
        <f t="shared" si="4"/>
        <v>0</v>
      </c>
      <c r="S28" s="8">
        <f t="shared" si="5"/>
        <v>75.697718873454718</v>
      </c>
      <c r="T28" s="38">
        <v>-189.07695112442423</v>
      </c>
      <c r="U28" s="39">
        <f t="shared" si="6"/>
        <v>-113.37923225096951</v>
      </c>
    </row>
    <row r="29" spans="1:21" s="35" customFormat="1" ht="13.2" customHeight="1" x14ac:dyDescent="0.3">
      <c r="A29" s="9"/>
      <c r="B29" s="2" t="s">
        <v>23</v>
      </c>
      <c r="C29" s="2" t="s">
        <v>24</v>
      </c>
      <c r="D29" s="3">
        <v>69</v>
      </c>
      <c r="E29" s="3" t="s">
        <v>194</v>
      </c>
      <c r="F29" s="3" t="s">
        <v>177</v>
      </c>
      <c r="G29" s="3" t="s">
        <v>178</v>
      </c>
      <c r="H29" s="3">
        <v>1.2</v>
      </c>
      <c r="I29" s="4"/>
      <c r="J29" s="6">
        <v>912</v>
      </c>
      <c r="K29" s="6">
        <v>411.31995173316733</v>
      </c>
      <c r="L29" s="10">
        <v>300</v>
      </c>
      <c r="M29" s="6">
        <v>1023.3199517331673</v>
      </c>
      <c r="N29" s="5">
        <f t="shared" si="0"/>
        <v>0</v>
      </c>
      <c r="O29" s="7">
        <f t="shared" si="1"/>
        <v>1.2</v>
      </c>
      <c r="P29" s="8">
        <f t="shared" si="7"/>
        <v>0</v>
      </c>
      <c r="Q29" s="8">
        <f t="shared" si="3"/>
        <v>114.69351344462835</v>
      </c>
      <c r="R29" s="8">
        <f t="shared" si="4"/>
        <v>0</v>
      </c>
      <c r="S29" s="8">
        <f t="shared" si="5"/>
        <v>114.69351344462835</v>
      </c>
      <c r="T29" s="38">
        <v>973.53841054300472</v>
      </c>
      <c r="U29" s="39">
        <f t="shared" si="6"/>
        <v>1088.2319239876331</v>
      </c>
    </row>
    <row r="30" spans="1:21" s="35" customFormat="1" ht="13.2" customHeight="1" x14ac:dyDescent="0.3">
      <c r="A30" s="9"/>
      <c r="B30" s="2" t="s">
        <v>25</v>
      </c>
      <c r="C30" s="2" t="s">
        <v>26</v>
      </c>
      <c r="D30" s="3">
        <v>80</v>
      </c>
      <c r="E30" s="3" t="s">
        <v>195</v>
      </c>
      <c r="F30" s="3" t="s">
        <v>177</v>
      </c>
      <c r="G30" s="3" t="s">
        <v>178</v>
      </c>
      <c r="H30" s="3">
        <v>1.2</v>
      </c>
      <c r="I30" s="4"/>
      <c r="J30" s="6">
        <v>-556</v>
      </c>
      <c r="K30" s="6">
        <v>682.35955569356327</v>
      </c>
      <c r="L30" s="10"/>
      <c r="M30" s="6">
        <v>126.35955569356327</v>
      </c>
      <c r="N30" s="5">
        <f t="shared" si="0"/>
        <v>0</v>
      </c>
      <c r="O30" s="7">
        <f t="shared" si="1"/>
        <v>1.2</v>
      </c>
      <c r="P30" s="8">
        <f t="shared" si="7"/>
        <v>0</v>
      </c>
      <c r="Q30" s="8">
        <f t="shared" si="3"/>
        <v>114.69351344462835</v>
      </c>
      <c r="R30" s="8">
        <f t="shared" si="4"/>
        <v>0</v>
      </c>
      <c r="S30" s="8">
        <f t="shared" si="5"/>
        <v>114.69351344462835</v>
      </c>
      <c r="T30" s="38">
        <v>-65.188106431597873</v>
      </c>
      <c r="U30" s="39">
        <f t="shared" si="6"/>
        <v>49.505407013030478</v>
      </c>
    </row>
    <row r="31" spans="1:21" s="35" customFormat="1" ht="13.2" customHeight="1" x14ac:dyDescent="0.3">
      <c r="A31" s="1"/>
      <c r="B31" s="2" t="s">
        <v>27</v>
      </c>
      <c r="C31" s="2" t="s">
        <v>28</v>
      </c>
      <c r="D31" s="3">
        <v>110</v>
      </c>
      <c r="E31" s="3" t="s">
        <v>196</v>
      </c>
      <c r="F31" s="3" t="s">
        <v>177</v>
      </c>
      <c r="G31" s="3" t="s">
        <v>178</v>
      </c>
      <c r="H31" s="3">
        <v>1.2</v>
      </c>
      <c r="I31" s="4">
        <v>1</v>
      </c>
      <c r="J31" s="6">
        <v>0</v>
      </c>
      <c r="K31" s="6">
        <v>168.88172708311629</v>
      </c>
      <c r="L31" s="10">
        <v>169</v>
      </c>
      <c r="M31" s="6">
        <v>-0.11827291688371133</v>
      </c>
      <c r="N31" s="5">
        <f t="shared" si="0"/>
        <v>0</v>
      </c>
      <c r="O31" s="7">
        <f t="shared" si="1"/>
        <v>1.2</v>
      </c>
      <c r="P31" s="8">
        <f t="shared" si="7"/>
        <v>0</v>
      </c>
      <c r="Q31" s="8">
        <f t="shared" si="3"/>
        <v>114.69351344462835</v>
      </c>
      <c r="R31" s="8">
        <f t="shared" si="4"/>
        <v>114.69351344462835</v>
      </c>
      <c r="S31" s="8">
        <f t="shared" si="5"/>
        <v>229.3870268892567</v>
      </c>
      <c r="T31" s="38">
        <v>218.39310714808425</v>
      </c>
      <c r="U31" s="39">
        <f t="shared" si="6"/>
        <v>447.78013403734099</v>
      </c>
    </row>
    <row r="32" spans="1:21" s="35" customFormat="1" ht="13.2" customHeight="1" x14ac:dyDescent="0.3">
      <c r="A32" s="9"/>
      <c r="B32" s="2" t="s">
        <v>29</v>
      </c>
      <c r="C32" s="2" t="s">
        <v>30</v>
      </c>
      <c r="D32" s="3">
        <v>54</v>
      </c>
      <c r="E32" s="3" t="s">
        <v>197</v>
      </c>
      <c r="F32" s="3" t="s">
        <v>177</v>
      </c>
      <c r="G32" s="3" t="s">
        <v>178</v>
      </c>
      <c r="H32" s="3">
        <v>1.2</v>
      </c>
      <c r="I32" s="4"/>
      <c r="J32" s="6">
        <v>3181</v>
      </c>
      <c r="K32" s="6">
        <v>384.21599133712772</v>
      </c>
      <c r="L32" s="10"/>
      <c r="M32" s="6">
        <v>3565.2159913371279</v>
      </c>
      <c r="N32" s="5">
        <f t="shared" si="0"/>
        <v>0</v>
      </c>
      <c r="O32" s="7">
        <f t="shared" si="1"/>
        <v>1.2</v>
      </c>
      <c r="P32" s="8">
        <f t="shared" si="7"/>
        <v>0</v>
      </c>
      <c r="Q32" s="8">
        <f t="shared" si="3"/>
        <v>114.69351344462835</v>
      </c>
      <c r="R32" s="8">
        <f t="shared" si="4"/>
        <v>0</v>
      </c>
      <c r="S32" s="8">
        <f t="shared" si="5"/>
        <v>114.69351344462835</v>
      </c>
      <c r="T32" s="38">
        <v>3529.6110622404653</v>
      </c>
      <c r="U32" s="39">
        <f t="shared" si="6"/>
        <v>3644.3045756850938</v>
      </c>
    </row>
    <row r="33" spans="1:21" s="35" customFormat="1" ht="13.2" customHeight="1" x14ac:dyDescent="0.3">
      <c r="A33" s="9"/>
      <c r="B33" s="2" t="s">
        <v>31</v>
      </c>
      <c r="C33" s="2"/>
      <c r="D33" s="3">
        <v>52</v>
      </c>
      <c r="E33" s="3" t="s">
        <v>198</v>
      </c>
      <c r="F33" s="3" t="s">
        <v>177</v>
      </c>
      <c r="G33" s="3" t="s">
        <v>181</v>
      </c>
      <c r="H33" s="3">
        <v>1.2</v>
      </c>
      <c r="I33" s="4"/>
      <c r="J33" s="6">
        <v>1050</v>
      </c>
      <c r="K33" s="6">
        <v>528.24232523550131</v>
      </c>
      <c r="L33" s="10">
        <v>528</v>
      </c>
      <c r="M33" s="6">
        <v>1050.2423252355013</v>
      </c>
      <c r="N33" s="5">
        <f t="shared" si="0"/>
        <v>0</v>
      </c>
      <c r="O33" s="7">
        <f t="shared" si="1"/>
        <v>0.79200000000000004</v>
      </c>
      <c r="P33" s="8">
        <f t="shared" si="7"/>
        <v>0</v>
      </c>
      <c r="Q33" s="8">
        <f t="shared" si="3"/>
        <v>75.697718873454718</v>
      </c>
      <c r="R33" s="8">
        <f t="shared" si="4"/>
        <v>0</v>
      </c>
      <c r="S33" s="8">
        <f t="shared" si="5"/>
        <v>75.697718873454718</v>
      </c>
      <c r="T33" s="38">
        <v>769.51919851460434</v>
      </c>
      <c r="U33" s="39">
        <f t="shared" si="6"/>
        <v>845.21691738805907</v>
      </c>
    </row>
    <row r="34" spans="1:21" s="35" customFormat="1" ht="13.2" customHeight="1" x14ac:dyDescent="0.3">
      <c r="A34" s="3"/>
      <c r="B34" s="2" t="s">
        <v>32</v>
      </c>
      <c r="C34" s="2" t="s">
        <v>33</v>
      </c>
      <c r="D34" s="3">
        <v>90</v>
      </c>
      <c r="E34" s="3" t="s">
        <v>199</v>
      </c>
      <c r="F34" s="3" t="s">
        <v>177</v>
      </c>
      <c r="G34" s="3" t="s">
        <v>178</v>
      </c>
      <c r="H34" s="3">
        <v>1.2</v>
      </c>
      <c r="I34" s="4"/>
      <c r="J34" s="6">
        <v>0</v>
      </c>
      <c r="K34" s="6">
        <v>0</v>
      </c>
      <c r="L34" s="10">
        <v>442</v>
      </c>
      <c r="M34" s="6">
        <v>-0.30381064307016459</v>
      </c>
      <c r="N34" s="5">
        <f t="shared" ref="N34:N65" si="8">$A$3/77</f>
        <v>0</v>
      </c>
      <c r="O34" s="7">
        <f t="shared" ref="O34:O65" si="9">IF(G34="R",H34, IF(G34="N",(H34*0.66)))</f>
        <v>1.2</v>
      </c>
      <c r="P34" s="8">
        <f t="shared" si="7"/>
        <v>0</v>
      </c>
      <c r="Q34" s="8">
        <f t="shared" ref="Q34:Q65" si="10">$A$10*O34</f>
        <v>114.69351344462835</v>
      </c>
      <c r="R34" s="8">
        <f t="shared" ref="R34:R65" si="11">I34*Q34</f>
        <v>0</v>
      </c>
      <c r="S34" s="8">
        <f t="shared" ref="S34:S65" si="12">(O34*$A$10)+P34+R34</f>
        <v>114.69351344462835</v>
      </c>
      <c r="T34" s="38">
        <v>-0.30381064307016459</v>
      </c>
      <c r="U34" s="39">
        <f t="shared" ref="U34:U65" si="13">S34+T34</f>
        <v>114.38970280155819</v>
      </c>
    </row>
    <row r="35" spans="1:21" s="35" customFormat="1" ht="13.2" customHeight="1" x14ac:dyDescent="0.3">
      <c r="A35" s="3"/>
      <c r="B35" s="2" t="s">
        <v>36</v>
      </c>
      <c r="C35" s="2" t="s">
        <v>37</v>
      </c>
      <c r="D35" s="3">
        <v>72</v>
      </c>
      <c r="E35" s="3" t="s">
        <v>201</v>
      </c>
      <c r="F35" s="3" t="s">
        <v>177</v>
      </c>
      <c r="G35" s="3" t="s">
        <v>181</v>
      </c>
      <c r="H35" s="3">
        <v>1.2</v>
      </c>
      <c r="I35" s="4"/>
      <c r="J35" s="5">
        <v>0</v>
      </c>
      <c r="K35" s="6">
        <v>645.9842607193724</v>
      </c>
      <c r="L35" s="3">
        <v>646</v>
      </c>
      <c r="M35" s="5">
        <v>-1.5739280627599328E-2</v>
      </c>
      <c r="N35" s="5">
        <f t="shared" si="8"/>
        <v>0</v>
      </c>
      <c r="O35" s="7">
        <f t="shared" si="9"/>
        <v>0.79200000000000004</v>
      </c>
      <c r="P35" s="8">
        <f t="shared" si="7"/>
        <v>0</v>
      </c>
      <c r="Q35" s="8">
        <f t="shared" si="10"/>
        <v>75.697718873454718</v>
      </c>
      <c r="R35" s="8">
        <f t="shared" si="11"/>
        <v>0</v>
      </c>
      <c r="S35" s="8">
        <f t="shared" si="12"/>
        <v>75.697718873454718</v>
      </c>
      <c r="T35" s="38">
        <v>-372.88465184636692</v>
      </c>
      <c r="U35" s="39">
        <f t="shared" si="13"/>
        <v>-297.18693297291219</v>
      </c>
    </row>
    <row r="36" spans="1:21" s="35" customFormat="1" ht="13.2" customHeight="1" x14ac:dyDescent="0.3">
      <c r="A36" s="3"/>
      <c r="B36" s="2" t="s">
        <v>38</v>
      </c>
      <c r="C36" s="2" t="s">
        <v>39</v>
      </c>
      <c r="D36" s="3">
        <v>62</v>
      </c>
      <c r="E36" s="3" t="s">
        <v>202</v>
      </c>
      <c r="F36" s="3" t="s">
        <v>177</v>
      </c>
      <c r="G36" s="3" t="s">
        <v>178</v>
      </c>
      <c r="H36" s="3">
        <v>1.2</v>
      </c>
      <c r="I36" s="4"/>
      <c r="J36" s="5">
        <v>12326</v>
      </c>
      <c r="K36" s="6">
        <v>492.63183292128622</v>
      </c>
      <c r="L36" s="3"/>
      <c r="M36" s="5">
        <v>12818.631832921286</v>
      </c>
      <c r="N36" s="5">
        <f t="shared" si="8"/>
        <v>0</v>
      </c>
      <c r="O36" s="7">
        <f t="shared" si="9"/>
        <v>1.2</v>
      </c>
      <c r="P36" s="8">
        <f t="shared" si="7"/>
        <v>0</v>
      </c>
      <c r="Q36" s="8">
        <f t="shared" si="10"/>
        <v>114.69351344462835</v>
      </c>
      <c r="R36" s="8">
        <f t="shared" si="11"/>
        <v>0</v>
      </c>
      <c r="S36" s="8">
        <f t="shared" si="12"/>
        <v>114.69351344462835</v>
      </c>
      <c r="T36" s="38">
        <v>12726.320455450625</v>
      </c>
      <c r="U36" s="39">
        <f t="shared" si="13"/>
        <v>12841.013968895253</v>
      </c>
    </row>
    <row r="37" spans="1:21" s="35" customFormat="1" ht="13.2" customHeight="1" x14ac:dyDescent="0.3">
      <c r="A37" s="20"/>
      <c r="B37" s="2" t="s">
        <v>40</v>
      </c>
      <c r="C37" s="2" t="s">
        <v>41</v>
      </c>
      <c r="D37" s="3" t="s">
        <v>203</v>
      </c>
      <c r="E37" s="3" t="s">
        <v>204</v>
      </c>
      <c r="F37" s="3" t="s">
        <v>177</v>
      </c>
      <c r="G37" s="3" t="s">
        <v>181</v>
      </c>
      <c r="H37" s="3">
        <v>1.2</v>
      </c>
      <c r="I37" s="4"/>
      <c r="J37" s="5">
        <v>0</v>
      </c>
      <c r="K37" s="6">
        <v>567.4896370634583</v>
      </c>
      <c r="L37" s="3">
        <v>567</v>
      </c>
      <c r="M37" s="5">
        <v>0.4896370634583036</v>
      </c>
      <c r="N37" s="5">
        <f t="shared" si="8"/>
        <v>0</v>
      </c>
      <c r="O37" s="7">
        <f t="shared" si="9"/>
        <v>0.79200000000000004</v>
      </c>
      <c r="P37" s="8">
        <f t="shared" si="7"/>
        <v>0</v>
      </c>
      <c r="Q37" s="8">
        <f t="shared" si="10"/>
        <v>75.697718873454718</v>
      </c>
      <c r="R37" s="8">
        <f t="shared" si="11"/>
        <v>0</v>
      </c>
      <c r="S37" s="8">
        <f t="shared" si="12"/>
        <v>75.697718873454718</v>
      </c>
      <c r="T37" s="38">
        <v>-310.94875160571939</v>
      </c>
      <c r="U37" s="39">
        <f t="shared" si="13"/>
        <v>-235.25103273226466</v>
      </c>
    </row>
    <row r="38" spans="1:21" s="35" customFormat="1" ht="13.2" customHeight="1" x14ac:dyDescent="0.3">
      <c r="A38" s="20"/>
      <c r="B38" s="2" t="s">
        <v>42</v>
      </c>
      <c r="C38" s="2" t="s">
        <v>43</v>
      </c>
      <c r="D38" s="3">
        <v>73</v>
      </c>
      <c r="E38" s="3" t="s">
        <v>205</v>
      </c>
      <c r="F38" s="3" t="s">
        <v>177</v>
      </c>
      <c r="G38" s="3" t="s">
        <v>178</v>
      </c>
      <c r="H38" s="3">
        <v>1.2</v>
      </c>
      <c r="I38" s="4"/>
      <c r="J38" s="5">
        <v>0</v>
      </c>
      <c r="K38" s="6">
        <v>465.52787252524655</v>
      </c>
      <c r="L38" s="3">
        <v>120</v>
      </c>
      <c r="M38" s="5">
        <v>345.52787252524655</v>
      </c>
      <c r="N38" s="5">
        <f t="shared" si="8"/>
        <v>0</v>
      </c>
      <c r="O38" s="7">
        <f t="shared" si="9"/>
        <v>1.2</v>
      </c>
      <c r="P38" s="8">
        <f t="shared" si="7"/>
        <v>0</v>
      </c>
      <c r="Q38" s="8">
        <f t="shared" si="10"/>
        <v>114.69351344462835</v>
      </c>
      <c r="R38" s="8">
        <f t="shared" si="11"/>
        <v>0</v>
      </c>
      <c r="S38" s="8">
        <f t="shared" si="12"/>
        <v>114.69351344462835</v>
      </c>
      <c r="T38" s="38">
        <v>267.39310714808425</v>
      </c>
      <c r="U38" s="39">
        <f t="shared" si="13"/>
        <v>382.08662059271262</v>
      </c>
    </row>
    <row r="39" spans="1:21" s="35" customFormat="1" ht="13.2" customHeight="1" x14ac:dyDescent="0.3">
      <c r="A39" s="3"/>
      <c r="B39" s="2" t="s">
        <v>44</v>
      </c>
      <c r="C39" s="2" t="s">
        <v>11</v>
      </c>
      <c r="D39" s="3">
        <v>43</v>
      </c>
      <c r="E39" s="3" t="s">
        <v>206</v>
      </c>
      <c r="F39" s="3" t="s">
        <v>177</v>
      </c>
      <c r="G39" s="3" t="s">
        <v>178</v>
      </c>
      <c r="H39" s="3">
        <v>1.2</v>
      </c>
      <c r="I39" s="4"/>
      <c r="J39" s="5">
        <v>15372</v>
      </c>
      <c r="K39" s="6">
        <v>573.94371410940494</v>
      </c>
      <c r="L39" s="3"/>
      <c r="M39" s="5">
        <v>15945.943714109406</v>
      </c>
      <c r="N39" s="5">
        <f t="shared" si="8"/>
        <v>0</v>
      </c>
      <c r="O39" s="7">
        <f t="shared" si="9"/>
        <v>1.2</v>
      </c>
      <c r="P39" s="8">
        <f t="shared" si="7"/>
        <v>0</v>
      </c>
      <c r="Q39" s="8">
        <f t="shared" si="10"/>
        <v>114.69351344462835</v>
      </c>
      <c r="R39" s="8">
        <f t="shared" si="11"/>
        <v>0</v>
      </c>
      <c r="S39" s="8">
        <f t="shared" si="12"/>
        <v>114.69351344462835</v>
      </c>
      <c r="T39" s="38">
        <v>15811.102500358244</v>
      </c>
      <c r="U39" s="39">
        <f t="shared" si="13"/>
        <v>15925.796013802872</v>
      </c>
    </row>
    <row r="40" spans="1:21" s="35" customFormat="1" ht="13.2" customHeight="1" x14ac:dyDescent="0.3">
      <c r="A40" s="3"/>
      <c r="B40" s="2" t="s">
        <v>45</v>
      </c>
      <c r="C40" s="2" t="s">
        <v>46</v>
      </c>
      <c r="D40" s="3">
        <v>99</v>
      </c>
      <c r="E40" s="3" t="s">
        <v>207</v>
      </c>
      <c r="F40" s="3" t="s">
        <v>177</v>
      </c>
      <c r="G40" s="3" t="s">
        <v>178</v>
      </c>
      <c r="H40" s="3">
        <v>1.2</v>
      </c>
      <c r="I40" s="4">
        <v>1</v>
      </c>
      <c r="J40" s="5">
        <v>1568</v>
      </c>
      <c r="K40" s="6">
        <v>1307.2480637167791</v>
      </c>
      <c r="L40" s="3"/>
      <c r="M40" s="5">
        <v>2875.2480637167791</v>
      </c>
      <c r="N40" s="5">
        <f t="shared" si="8"/>
        <v>0</v>
      </c>
      <c r="O40" s="7">
        <f t="shared" si="9"/>
        <v>1.2</v>
      </c>
      <c r="P40" s="8">
        <f t="shared" si="7"/>
        <v>0</v>
      </c>
      <c r="Q40" s="8">
        <f t="shared" si="10"/>
        <v>114.69351344462835</v>
      </c>
      <c r="R40" s="8">
        <f t="shared" si="11"/>
        <v>114.69351344462835</v>
      </c>
      <c r="S40" s="8">
        <f t="shared" si="12"/>
        <v>229.3870268892567</v>
      </c>
      <c r="T40" s="38">
        <v>2498.3417358547531</v>
      </c>
      <c r="U40" s="39">
        <f t="shared" si="13"/>
        <v>2727.7287627440096</v>
      </c>
    </row>
    <row r="41" spans="1:21" s="35" customFormat="1" ht="13.2" customHeight="1" x14ac:dyDescent="0.3">
      <c r="A41" s="3"/>
      <c r="B41" s="2" t="s">
        <v>47</v>
      </c>
      <c r="C41" s="2" t="s">
        <v>48</v>
      </c>
      <c r="D41" s="3">
        <v>66</v>
      </c>
      <c r="E41" s="3" t="s">
        <v>208</v>
      </c>
      <c r="F41" s="3" t="s">
        <v>177</v>
      </c>
      <c r="G41" s="3" t="s">
        <v>178</v>
      </c>
      <c r="H41" s="3">
        <v>1.2</v>
      </c>
      <c r="I41" s="4"/>
      <c r="J41" s="5">
        <v>0</v>
      </c>
      <c r="K41" s="6">
        <v>384.21599133712772</v>
      </c>
      <c r="L41" s="3">
        <v>384</v>
      </c>
      <c r="M41" s="5">
        <v>0.21599133712771845</v>
      </c>
      <c r="N41" s="5">
        <f t="shared" si="8"/>
        <v>0</v>
      </c>
      <c r="O41" s="7">
        <f t="shared" si="9"/>
        <v>1.2</v>
      </c>
      <c r="P41" s="8">
        <f t="shared" si="7"/>
        <v>0</v>
      </c>
      <c r="Q41" s="8">
        <f t="shared" si="10"/>
        <v>114.69351344462835</v>
      </c>
      <c r="R41" s="8">
        <f t="shared" si="11"/>
        <v>0</v>
      </c>
      <c r="S41" s="8">
        <f t="shared" si="12"/>
        <v>114.69351344462835</v>
      </c>
      <c r="T41" s="38">
        <v>-35.388937759534997</v>
      </c>
      <c r="U41" s="39">
        <f t="shared" si="13"/>
        <v>79.304575685093354</v>
      </c>
    </row>
    <row r="42" spans="1:21" s="35" customFormat="1" ht="13.2" customHeight="1" x14ac:dyDescent="0.3">
      <c r="A42" s="3"/>
      <c r="B42" s="2" t="s">
        <v>49</v>
      </c>
      <c r="C42" s="2" t="s">
        <v>50</v>
      </c>
      <c r="D42" s="3">
        <v>103</v>
      </c>
      <c r="E42" s="3" t="s">
        <v>209</v>
      </c>
      <c r="F42" s="3" t="s">
        <v>177</v>
      </c>
      <c r="G42" s="3" t="s">
        <v>178</v>
      </c>
      <c r="H42" s="3">
        <v>1.2</v>
      </c>
      <c r="I42" s="4"/>
      <c r="J42" s="5">
        <v>0</v>
      </c>
      <c r="K42" s="6">
        <v>438.42391212920694</v>
      </c>
      <c r="L42" s="3">
        <v>438</v>
      </c>
      <c r="M42" s="5">
        <v>0.42391212920693988</v>
      </c>
      <c r="N42" s="5">
        <f t="shared" si="8"/>
        <v>0</v>
      </c>
      <c r="O42" s="7">
        <f t="shared" si="9"/>
        <v>1.2</v>
      </c>
      <c r="P42" s="8">
        <f t="shared" si="7"/>
        <v>0</v>
      </c>
      <c r="Q42" s="8">
        <f t="shared" si="10"/>
        <v>114.69351344462835</v>
      </c>
      <c r="R42" s="8">
        <f t="shared" si="11"/>
        <v>0</v>
      </c>
      <c r="S42" s="8">
        <f t="shared" si="12"/>
        <v>114.69351344462835</v>
      </c>
      <c r="T42" s="38">
        <v>-63.534241154455458</v>
      </c>
      <c r="U42" s="39">
        <f t="shared" si="13"/>
        <v>51.159272290172893</v>
      </c>
    </row>
    <row r="43" spans="1:21" s="35" customFormat="1" ht="13.2" customHeight="1" x14ac:dyDescent="0.3">
      <c r="A43" s="3"/>
      <c r="B43" s="2" t="s">
        <v>51</v>
      </c>
      <c r="C43" s="2" t="s">
        <v>52</v>
      </c>
      <c r="D43" s="3" t="s">
        <v>210</v>
      </c>
      <c r="E43" s="3" t="s">
        <v>211</v>
      </c>
      <c r="F43" s="3" t="s">
        <v>177</v>
      </c>
      <c r="G43" s="3" t="s">
        <v>178</v>
      </c>
      <c r="H43" s="3">
        <v>1.2</v>
      </c>
      <c r="I43" s="4"/>
      <c r="J43" s="5">
        <v>759</v>
      </c>
      <c r="K43" s="6">
        <v>682.35955569356327</v>
      </c>
      <c r="L43" s="3"/>
      <c r="M43" s="5">
        <v>1441.3595556935634</v>
      </c>
      <c r="N43" s="5">
        <f t="shared" si="8"/>
        <v>0</v>
      </c>
      <c r="O43" s="7">
        <f t="shared" si="9"/>
        <v>1.2</v>
      </c>
      <c r="P43" s="8">
        <f t="shared" si="7"/>
        <v>0</v>
      </c>
      <c r="Q43" s="8">
        <f t="shared" si="10"/>
        <v>114.69351344462835</v>
      </c>
      <c r="R43" s="8">
        <f t="shared" si="11"/>
        <v>0</v>
      </c>
      <c r="S43" s="8">
        <f t="shared" si="12"/>
        <v>114.69351344462835</v>
      </c>
      <c r="T43" s="38">
        <v>1249.8118935684022</v>
      </c>
      <c r="U43" s="39">
        <f t="shared" si="13"/>
        <v>1364.5054070130304</v>
      </c>
    </row>
    <row r="44" spans="1:21" s="35" customFormat="1" ht="13.2" customHeight="1" x14ac:dyDescent="0.3">
      <c r="A44" s="3"/>
      <c r="B44" s="2" t="s">
        <v>53</v>
      </c>
      <c r="C44" s="2" t="s">
        <v>54</v>
      </c>
      <c r="D44" s="3">
        <v>70</v>
      </c>
      <c r="E44" s="3" t="s">
        <v>212</v>
      </c>
      <c r="F44" s="3" t="s">
        <v>177</v>
      </c>
      <c r="G44" s="3" t="s">
        <v>181</v>
      </c>
      <c r="H44" s="3">
        <v>1.2</v>
      </c>
      <c r="I44" s="4"/>
      <c r="J44" s="5">
        <v>0</v>
      </c>
      <c r="K44" s="6">
        <v>645.9842607193724</v>
      </c>
      <c r="L44" s="3">
        <v>400</v>
      </c>
      <c r="M44" s="5">
        <v>245.9842607193724</v>
      </c>
      <c r="N44" s="5">
        <f t="shared" si="8"/>
        <v>0</v>
      </c>
      <c r="O44" s="7">
        <f t="shared" si="9"/>
        <v>0.79200000000000004</v>
      </c>
      <c r="P44" s="8">
        <f t="shared" si="7"/>
        <v>0</v>
      </c>
      <c r="Q44" s="8">
        <f t="shared" si="10"/>
        <v>75.697718873454718</v>
      </c>
      <c r="R44" s="8">
        <f t="shared" si="11"/>
        <v>0</v>
      </c>
      <c r="S44" s="8">
        <f t="shared" si="12"/>
        <v>75.697718873454718</v>
      </c>
      <c r="T44" s="38">
        <v>-126.88465184636692</v>
      </c>
      <c r="U44" s="39">
        <f t="shared" si="13"/>
        <v>-51.186932972912203</v>
      </c>
    </row>
    <row r="45" spans="1:21" s="35" customFormat="1" ht="13.2" customHeight="1" x14ac:dyDescent="0.3">
      <c r="A45" s="3"/>
      <c r="B45" s="2" t="s">
        <v>55</v>
      </c>
      <c r="C45" s="2" t="s">
        <v>56</v>
      </c>
      <c r="D45" s="3" t="s">
        <v>213</v>
      </c>
      <c r="E45" s="3" t="s">
        <v>214</v>
      </c>
      <c r="F45" s="3" t="s">
        <v>177</v>
      </c>
      <c r="G45" s="3" t="s">
        <v>181</v>
      </c>
      <c r="H45" s="3">
        <v>1.2</v>
      </c>
      <c r="I45" s="4"/>
      <c r="J45" s="5">
        <v>185</v>
      </c>
      <c r="K45" s="6">
        <v>332.00576609571652</v>
      </c>
      <c r="L45" s="3">
        <v>1689.25</v>
      </c>
      <c r="M45" s="5">
        <v>-596</v>
      </c>
      <c r="N45" s="5">
        <f t="shared" si="8"/>
        <v>0</v>
      </c>
      <c r="O45" s="7">
        <f t="shared" si="9"/>
        <v>0.79200000000000004</v>
      </c>
      <c r="P45" s="8">
        <f t="shared" si="7"/>
        <v>0</v>
      </c>
      <c r="Q45" s="8">
        <f t="shared" si="10"/>
        <v>75.697718873454718</v>
      </c>
      <c r="R45" s="8">
        <f t="shared" si="11"/>
        <v>0</v>
      </c>
      <c r="S45" s="8">
        <f t="shared" si="12"/>
        <v>75.697718873454718</v>
      </c>
      <c r="T45" s="38">
        <v>-723.14681697949322</v>
      </c>
      <c r="U45" s="39">
        <f t="shared" si="13"/>
        <v>-647.44909810603849</v>
      </c>
    </row>
    <row r="46" spans="1:21" s="35" customFormat="1" ht="13.2" customHeight="1" x14ac:dyDescent="0.3">
      <c r="A46" s="3"/>
      <c r="B46" s="2" t="s">
        <v>57</v>
      </c>
      <c r="C46" s="2" t="s">
        <v>58</v>
      </c>
      <c r="D46" s="3">
        <v>67</v>
      </c>
      <c r="E46" s="3" t="s">
        <v>215</v>
      </c>
      <c r="F46" s="3" t="s">
        <v>177</v>
      </c>
      <c r="G46" s="3" t="s">
        <v>181</v>
      </c>
      <c r="H46" s="3">
        <v>1.2</v>
      </c>
      <c r="I46" s="4"/>
      <c r="J46" s="5">
        <v>0</v>
      </c>
      <c r="K46" s="6">
        <v>528.24232523550131</v>
      </c>
      <c r="L46" s="3">
        <v>528</v>
      </c>
      <c r="M46" s="5">
        <v>0.24232523550131191</v>
      </c>
      <c r="N46" s="5">
        <f t="shared" si="8"/>
        <v>0</v>
      </c>
      <c r="O46" s="7">
        <f t="shared" si="9"/>
        <v>0.79200000000000004</v>
      </c>
      <c r="P46" s="8">
        <f t="shared" si="7"/>
        <v>0</v>
      </c>
      <c r="Q46" s="8">
        <f t="shared" si="10"/>
        <v>75.697718873454718</v>
      </c>
      <c r="R46" s="8">
        <f t="shared" si="11"/>
        <v>0</v>
      </c>
      <c r="S46" s="8">
        <f t="shared" si="12"/>
        <v>75.697718873454718</v>
      </c>
      <c r="T46" s="38">
        <v>-280.4808014853956</v>
      </c>
      <c r="U46" s="39">
        <f t="shared" si="13"/>
        <v>-204.78308261194087</v>
      </c>
    </row>
    <row r="47" spans="1:21" s="35" customFormat="1" ht="13.2" customHeight="1" x14ac:dyDescent="0.3">
      <c r="A47" s="3"/>
      <c r="B47" s="2" t="s">
        <v>61</v>
      </c>
      <c r="C47" s="2" t="s">
        <v>62</v>
      </c>
      <c r="D47" s="3">
        <v>26</v>
      </c>
      <c r="E47" s="3" t="s">
        <v>217</v>
      </c>
      <c r="F47" s="3" t="s">
        <v>177</v>
      </c>
      <c r="G47" s="3" t="s">
        <v>178</v>
      </c>
      <c r="H47" s="3">
        <v>1.2</v>
      </c>
      <c r="I47" s="4"/>
      <c r="J47" s="5">
        <v>1908</v>
      </c>
      <c r="K47" s="6">
        <v>573.94371410940494</v>
      </c>
      <c r="L47" s="3"/>
      <c r="M47" s="5">
        <v>2481.9437141094049</v>
      </c>
      <c r="N47" s="5">
        <f t="shared" si="8"/>
        <v>0</v>
      </c>
      <c r="O47" s="7">
        <f t="shared" si="9"/>
        <v>1.2</v>
      </c>
      <c r="P47" s="8">
        <f t="shared" si="7"/>
        <v>0</v>
      </c>
      <c r="Q47" s="8">
        <f t="shared" si="10"/>
        <v>114.69351344462835</v>
      </c>
      <c r="R47" s="8">
        <f t="shared" si="11"/>
        <v>0</v>
      </c>
      <c r="S47" s="8">
        <f t="shared" si="12"/>
        <v>114.69351344462835</v>
      </c>
      <c r="T47" s="38">
        <v>2347.1025003582431</v>
      </c>
      <c r="U47" s="39">
        <f t="shared" si="13"/>
        <v>2461.7960138028716</v>
      </c>
    </row>
    <row r="48" spans="1:21" s="35" customFormat="1" ht="13.2" customHeight="1" x14ac:dyDescent="0.3">
      <c r="A48" s="3"/>
      <c r="B48" s="2" t="s">
        <v>63</v>
      </c>
      <c r="C48" s="2" t="s">
        <v>64</v>
      </c>
      <c r="D48" s="3">
        <v>83</v>
      </c>
      <c r="E48" s="3" t="s">
        <v>218</v>
      </c>
      <c r="F48" s="3" t="s">
        <v>177</v>
      </c>
      <c r="G48" s="3" t="s">
        <v>178</v>
      </c>
      <c r="H48" s="3">
        <v>1.2</v>
      </c>
      <c r="I48" s="4"/>
      <c r="J48" s="5">
        <v>241</v>
      </c>
      <c r="K48" s="6">
        <v>438.42391212920694</v>
      </c>
      <c r="L48" s="3">
        <v>679</v>
      </c>
      <c r="M48" s="5">
        <v>0.42391212920688304</v>
      </c>
      <c r="N48" s="5">
        <f t="shared" si="8"/>
        <v>0</v>
      </c>
      <c r="O48" s="7">
        <f t="shared" si="9"/>
        <v>1.2</v>
      </c>
      <c r="P48" s="8">
        <f t="shared" si="7"/>
        <v>0</v>
      </c>
      <c r="Q48" s="8">
        <f t="shared" si="10"/>
        <v>114.69351344462835</v>
      </c>
      <c r="R48" s="8">
        <f t="shared" si="11"/>
        <v>0</v>
      </c>
      <c r="S48" s="8">
        <f t="shared" si="12"/>
        <v>114.69351344462835</v>
      </c>
      <c r="T48" s="38">
        <v>-63.534241154455515</v>
      </c>
      <c r="U48" s="39">
        <f t="shared" si="13"/>
        <v>51.159272290172837</v>
      </c>
    </row>
    <row r="49" spans="1:21" s="35" customFormat="1" ht="13.2" customHeight="1" x14ac:dyDescent="0.3">
      <c r="A49" s="3"/>
      <c r="B49" s="2" t="s">
        <v>65</v>
      </c>
      <c r="C49" s="2" t="s">
        <v>66</v>
      </c>
      <c r="D49" s="3">
        <v>86</v>
      </c>
      <c r="E49" s="3" t="s">
        <v>219</v>
      </c>
      <c r="F49" s="3" t="s">
        <v>177</v>
      </c>
      <c r="G49" s="3" t="s">
        <v>181</v>
      </c>
      <c r="H49" s="3">
        <v>1.2</v>
      </c>
      <c r="I49" s="4"/>
      <c r="J49" s="5">
        <v>0</v>
      </c>
      <c r="K49" s="6">
        <v>292.75845426775948</v>
      </c>
      <c r="L49" s="3">
        <v>170</v>
      </c>
      <c r="M49" s="5">
        <v>122.75845426775948</v>
      </c>
      <c r="N49" s="5">
        <f t="shared" si="8"/>
        <v>0</v>
      </c>
      <c r="O49" s="7">
        <f t="shared" si="9"/>
        <v>0.79200000000000004</v>
      </c>
      <c r="P49" s="8">
        <f t="shared" si="7"/>
        <v>0</v>
      </c>
      <c r="Q49" s="8">
        <f t="shared" si="10"/>
        <v>75.697718873454718</v>
      </c>
      <c r="R49" s="8">
        <f t="shared" si="11"/>
        <v>0</v>
      </c>
      <c r="S49" s="8">
        <f t="shared" si="12"/>
        <v>75.697718873454718</v>
      </c>
      <c r="T49" s="38">
        <v>26.326899236547092</v>
      </c>
      <c r="U49" s="39">
        <f t="shared" si="13"/>
        <v>102.02461811000181</v>
      </c>
    </row>
    <row r="50" spans="1:21" s="35" customFormat="1" ht="13.2" customHeight="1" x14ac:dyDescent="0.3">
      <c r="A50" s="3"/>
      <c r="B50" s="2" t="s">
        <v>69</v>
      </c>
      <c r="C50" s="2" t="s">
        <v>70</v>
      </c>
      <c r="D50" s="3">
        <v>39</v>
      </c>
      <c r="E50" s="3" t="s">
        <v>221</v>
      </c>
      <c r="F50" s="3" t="s">
        <v>177</v>
      </c>
      <c r="G50" s="3" t="s">
        <v>181</v>
      </c>
      <c r="H50" s="3">
        <v>1.2</v>
      </c>
      <c r="I50" s="4"/>
      <c r="J50" s="5">
        <v>0</v>
      </c>
      <c r="K50" s="6">
        <v>920.71544351507112</v>
      </c>
      <c r="L50" s="3">
        <v>921</v>
      </c>
      <c r="M50" s="5">
        <v>-0.28455648492888486</v>
      </c>
      <c r="N50" s="5">
        <f t="shared" si="8"/>
        <v>0</v>
      </c>
      <c r="O50" s="7">
        <f t="shared" si="9"/>
        <v>0.79200000000000004</v>
      </c>
      <c r="P50" s="8">
        <f t="shared" si="7"/>
        <v>0</v>
      </c>
      <c r="Q50" s="8">
        <f t="shared" si="10"/>
        <v>75.697718873454718</v>
      </c>
      <c r="R50" s="8">
        <f t="shared" si="11"/>
        <v>0</v>
      </c>
      <c r="S50" s="8">
        <f t="shared" si="12"/>
        <v>75.697718873454718</v>
      </c>
      <c r="T50" s="38">
        <v>-588.16030268863335</v>
      </c>
      <c r="U50" s="39">
        <f t="shared" si="13"/>
        <v>-512.46258381517862</v>
      </c>
    </row>
    <row r="51" spans="1:21" s="35" customFormat="1" ht="13.2" customHeight="1" x14ac:dyDescent="0.3">
      <c r="A51" s="3"/>
      <c r="B51" s="2" t="s">
        <v>71</v>
      </c>
      <c r="C51" s="2" t="s">
        <v>72</v>
      </c>
      <c r="D51" s="3">
        <v>20</v>
      </c>
      <c r="E51" s="3" t="s">
        <v>222</v>
      </c>
      <c r="F51" s="3" t="s">
        <v>177</v>
      </c>
      <c r="G51" s="3" t="s">
        <v>178</v>
      </c>
      <c r="H51" s="3">
        <v>1.2</v>
      </c>
      <c r="I51" s="4"/>
      <c r="J51" s="5">
        <v>0</v>
      </c>
      <c r="K51" s="6">
        <v>655.25559529752354</v>
      </c>
      <c r="L51" s="3">
        <v>655</v>
      </c>
      <c r="M51" s="5">
        <v>0.25559529752354138</v>
      </c>
      <c r="N51" s="5">
        <f t="shared" si="8"/>
        <v>0</v>
      </c>
      <c r="O51" s="7">
        <f t="shared" si="9"/>
        <v>1.2</v>
      </c>
      <c r="P51" s="8">
        <f t="shared" si="7"/>
        <v>0</v>
      </c>
      <c r="Q51" s="8">
        <f t="shared" si="10"/>
        <v>114.69351344462835</v>
      </c>
      <c r="R51" s="8">
        <f t="shared" si="11"/>
        <v>0</v>
      </c>
      <c r="S51" s="8">
        <f t="shared" si="12"/>
        <v>114.69351344462835</v>
      </c>
      <c r="T51" s="38">
        <v>-177.1154547341377</v>
      </c>
      <c r="U51" s="39">
        <f t="shared" si="13"/>
        <v>-62.421941289509348</v>
      </c>
    </row>
    <row r="52" spans="1:21" s="35" customFormat="1" ht="13.2" customHeight="1" x14ac:dyDescent="0.3">
      <c r="A52" s="3"/>
      <c r="B52" s="2" t="s">
        <v>71</v>
      </c>
      <c r="C52" s="2" t="s">
        <v>73</v>
      </c>
      <c r="D52" s="3">
        <v>61</v>
      </c>
      <c r="E52" s="3" t="s">
        <v>223</v>
      </c>
      <c r="F52" s="3" t="s">
        <v>177</v>
      </c>
      <c r="G52" s="3" t="s">
        <v>178</v>
      </c>
      <c r="H52" s="3">
        <v>1.2</v>
      </c>
      <c r="I52" s="4"/>
      <c r="J52" s="5">
        <v>567</v>
      </c>
      <c r="K52" s="6">
        <v>519.73579331732572</v>
      </c>
      <c r="L52" s="3"/>
      <c r="M52" s="5">
        <v>1086.7357933173257</v>
      </c>
      <c r="N52" s="5">
        <f t="shared" si="8"/>
        <v>0</v>
      </c>
      <c r="O52" s="7">
        <f t="shared" si="9"/>
        <v>1.2</v>
      </c>
      <c r="P52" s="8">
        <f t="shared" si="7"/>
        <v>0</v>
      </c>
      <c r="Q52" s="8">
        <f t="shared" si="10"/>
        <v>114.69351344462835</v>
      </c>
      <c r="R52" s="8">
        <f t="shared" si="11"/>
        <v>0</v>
      </c>
      <c r="S52" s="8">
        <f t="shared" si="12"/>
        <v>114.69351344462835</v>
      </c>
      <c r="T52" s="38">
        <v>980.24780375316368</v>
      </c>
      <c r="U52" s="39">
        <f t="shared" si="13"/>
        <v>1094.9413171977919</v>
      </c>
    </row>
    <row r="53" spans="1:21" s="35" customFormat="1" ht="13.2" customHeight="1" x14ac:dyDescent="0.3">
      <c r="A53" s="3"/>
      <c r="B53" s="2" t="s">
        <v>74</v>
      </c>
      <c r="C53" s="2" t="s">
        <v>75</v>
      </c>
      <c r="D53" s="3" t="s">
        <v>224</v>
      </c>
      <c r="E53" s="3" t="s">
        <v>225</v>
      </c>
      <c r="F53" s="3" t="s">
        <v>177</v>
      </c>
      <c r="G53" s="3" t="s">
        <v>178</v>
      </c>
      <c r="H53" s="3">
        <v>1.2</v>
      </c>
      <c r="I53" s="4">
        <v>1</v>
      </c>
      <c r="J53" s="5">
        <v>2931</v>
      </c>
      <c r="K53" s="6">
        <v>1090.4163805484625</v>
      </c>
      <c r="L53" s="3">
        <v>200</v>
      </c>
      <c r="M53" s="5">
        <v>3821.4163805484623</v>
      </c>
      <c r="N53" s="5">
        <f t="shared" si="8"/>
        <v>0</v>
      </c>
      <c r="O53" s="7">
        <f t="shared" si="9"/>
        <v>1.2</v>
      </c>
      <c r="P53" s="8">
        <f t="shared" si="7"/>
        <v>0</v>
      </c>
      <c r="Q53" s="8">
        <f t="shared" si="10"/>
        <v>114.69351344462835</v>
      </c>
      <c r="R53" s="8">
        <f t="shared" si="11"/>
        <v>114.69351344462835</v>
      </c>
      <c r="S53" s="8">
        <f t="shared" si="12"/>
        <v>229.3870268892567</v>
      </c>
      <c r="T53" s="38">
        <v>3557.9229494344349</v>
      </c>
      <c r="U53" s="39">
        <f t="shared" si="13"/>
        <v>3787.3099763236914</v>
      </c>
    </row>
    <row r="54" spans="1:21" s="35" customFormat="1" ht="13.2" customHeight="1" x14ac:dyDescent="0.3">
      <c r="A54" s="3"/>
      <c r="B54" s="2" t="s">
        <v>76</v>
      </c>
      <c r="C54" s="2" t="s">
        <v>77</v>
      </c>
      <c r="D54" s="3" t="s">
        <v>226</v>
      </c>
      <c r="E54" s="3" t="s">
        <v>227</v>
      </c>
      <c r="F54" s="3" t="s">
        <v>177</v>
      </c>
      <c r="G54" s="3" t="s">
        <v>178</v>
      </c>
      <c r="H54" s="3">
        <v>1.2</v>
      </c>
      <c r="I54" s="4"/>
      <c r="J54" s="5">
        <v>0</v>
      </c>
      <c r="K54" s="6">
        <v>655.25559529752354</v>
      </c>
      <c r="L54" s="3">
        <v>655</v>
      </c>
      <c r="M54" s="5">
        <v>0.25559529752354138</v>
      </c>
      <c r="N54" s="5">
        <f t="shared" si="8"/>
        <v>0</v>
      </c>
      <c r="O54" s="7">
        <f t="shared" si="9"/>
        <v>1.2</v>
      </c>
      <c r="P54" s="8">
        <f t="shared" si="7"/>
        <v>0</v>
      </c>
      <c r="Q54" s="8">
        <f t="shared" si="10"/>
        <v>114.69351344462835</v>
      </c>
      <c r="R54" s="8">
        <f t="shared" si="11"/>
        <v>0</v>
      </c>
      <c r="S54" s="8">
        <f t="shared" si="12"/>
        <v>114.69351344462835</v>
      </c>
      <c r="T54" s="38">
        <v>-177.1154547341377</v>
      </c>
      <c r="U54" s="39">
        <f t="shared" si="13"/>
        <v>-62.421941289509348</v>
      </c>
    </row>
    <row r="55" spans="1:21" s="35" customFormat="1" ht="13.2" customHeight="1" x14ac:dyDescent="0.3">
      <c r="A55" s="13"/>
      <c r="B55" s="12" t="s">
        <v>78</v>
      </c>
      <c r="C55" s="12" t="s">
        <v>79</v>
      </c>
      <c r="D55" s="13">
        <v>104</v>
      </c>
      <c r="E55" s="13" t="s">
        <v>228</v>
      </c>
      <c r="F55" s="13" t="s">
        <v>177</v>
      </c>
      <c r="G55" s="13" t="s">
        <v>178</v>
      </c>
      <c r="H55" s="3">
        <v>1.2</v>
      </c>
      <c r="I55" s="14"/>
      <c r="J55" s="21">
        <v>0</v>
      </c>
      <c r="K55" s="15">
        <v>682.35955569356327</v>
      </c>
      <c r="L55" s="13">
        <v>682</v>
      </c>
      <c r="M55" s="21">
        <v>0.35955569356326578</v>
      </c>
      <c r="N55" s="5">
        <f t="shared" si="8"/>
        <v>0</v>
      </c>
      <c r="O55" s="17">
        <f t="shared" si="9"/>
        <v>1.2</v>
      </c>
      <c r="P55" s="18">
        <f t="shared" ref="P55:P73" si="14">IF(F55="dcli",N55,IF(F55="845",$A$24,))</f>
        <v>0</v>
      </c>
      <c r="Q55" s="18">
        <f t="shared" si="10"/>
        <v>114.69351344462835</v>
      </c>
      <c r="R55" s="18">
        <f t="shared" si="11"/>
        <v>0</v>
      </c>
      <c r="S55" s="18">
        <f t="shared" si="12"/>
        <v>114.69351344462835</v>
      </c>
      <c r="T55" s="40">
        <v>-191.18810643159787</v>
      </c>
      <c r="U55" s="41">
        <f t="shared" si="13"/>
        <v>-76.494592986969522</v>
      </c>
    </row>
    <row r="56" spans="1:21" s="35" customFormat="1" ht="13.2" customHeight="1" x14ac:dyDescent="0.3">
      <c r="A56" s="13"/>
      <c r="B56" s="12" t="s">
        <v>80</v>
      </c>
      <c r="C56" s="12" t="s">
        <v>81</v>
      </c>
      <c r="D56" s="13">
        <v>74</v>
      </c>
      <c r="E56" s="13" t="s">
        <v>229</v>
      </c>
      <c r="F56" s="13" t="s">
        <v>177</v>
      </c>
      <c r="G56" s="13" t="s">
        <v>181</v>
      </c>
      <c r="H56" s="3">
        <v>1.2</v>
      </c>
      <c r="I56" s="14"/>
      <c r="J56" s="21">
        <v>0</v>
      </c>
      <c r="K56" s="15">
        <v>724.47888437528627</v>
      </c>
      <c r="L56" s="13">
        <v>724</v>
      </c>
      <c r="M56" s="21">
        <v>0.47888437528627037</v>
      </c>
      <c r="N56" s="5">
        <f t="shared" si="8"/>
        <v>0</v>
      </c>
      <c r="O56" s="17">
        <f t="shared" si="9"/>
        <v>0.79200000000000004</v>
      </c>
      <c r="P56" s="18">
        <f t="shared" si="14"/>
        <v>0</v>
      </c>
      <c r="Q56" s="18">
        <f t="shared" si="10"/>
        <v>75.697718873454718</v>
      </c>
      <c r="R56" s="18">
        <f t="shared" si="11"/>
        <v>0</v>
      </c>
      <c r="S56" s="8">
        <f t="shared" si="12"/>
        <v>75.697718873454718</v>
      </c>
      <c r="T56" s="40">
        <v>-433.82055208701451</v>
      </c>
      <c r="U56" s="41">
        <f t="shared" si="13"/>
        <v>-358.12283321355977</v>
      </c>
    </row>
    <row r="57" spans="1:21" s="35" customFormat="1" ht="13.2" customHeight="1" x14ac:dyDescent="0.3">
      <c r="A57" s="13"/>
      <c r="B57" s="12" t="s">
        <v>84</v>
      </c>
      <c r="C57" s="12" t="s">
        <v>85</v>
      </c>
      <c r="D57" s="13">
        <v>53</v>
      </c>
      <c r="E57" s="13" t="s">
        <v>231</v>
      </c>
      <c r="F57" s="13" t="s">
        <v>177</v>
      </c>
      <c r="G57" s="13" t="s">
        <v>178</v>
      </c>
      <c r="H57" s="3">
        <v>1.2</v>
      </c>
      <c r="I57" s="14"/>
      <c r="J57" s="21">
        <v>768</v>
      </c>
      <c r="K57" s="15">
        <v>357.11203094108822</v>
      </c>
      <c r="L57" s="13">
        <v>1125</v>
      </c>
      <c r="M57" s="21">
        <v>0.11203094108827827</v>
      </c>
      <c r="N57" s="5">
        <f t="shared" si="8"/>
        <v>0</v>
      </c>
      <c r="O57" s="17">
        <f t="shared" si="9"/>
        <v>1.2</v>
      </c>
      <c r="P57" s="18">
        <f t="shared" si="14"/>
        <v>0</v>
      </c>
      <c r="Q57" s="18">
        <f t="shared" si="10"/>
        <v>114.69351344462835</v>
      </c>
      <c r="R57" s="18">
        <f t="shared" si="11"/>
        <v>0</v>
      </c>
      <c r="S57" s="8">
        <f t="shared" si="12"/>
        <v>114.69351344462835</v>
      </c>
      <c r="T57" s="40">
        <v>-21.316286062074596</v>
      </c>
      <c r="U57" s="41">
        <f t="shared" si="13"/>
        <v>93.377227382553755</v>
      </c>
    </row>
    <row r="58" spans="1:21" s="35" customFormat="1" ht="13.2" customHeight="1" x14ac:dyDescent="0.3">
      <c r="A58" s="3"/>
      <c r="B58" s="2" t="s">
        <v>88</v>
      </c>
      <c r="C58" s="2" t="s">
        <v>89</v>
      </c>
      <c r="D58" s="3">
        <v>33</v>
      </c>
      <c r="E58" s="3" t="s">
        <v>233</v>
      </c>
      <c r="F58" s="3" t="s">
        <v>177</v>
      </c>
      <c r="G58" s="3" t="s">
        <v>178</v>
      </c>
      <c r="H58" s="3">
        <v>1.2</v>
      </c>
      <c r="I58" s="4"/>
      <c r="J58" s="5">
        <v>465</v>
      </c>
      <c r="K58" s="6">
        <v>573.94371410940494</v>
      </c>
      <c r="L58" s="3">
        <v>1039</v>
      </c>
      <c r="M58" s="5">
        <v>-5.6285890595063393E-2</v>
      </c>
      <c r="N58" s="5">
        <f t="shared" si="8"/>
        <v>0</v>
      </c>
      <c r="O58" s="7">
        <f t="shared" si="9"/>
        <v>1.2</v>
      </c>
      <c r="P58" s="8">
        <f t="shared" si="14"/>
        <v>0</v>
      </c>
      <c r="Q58" s="8">
        <f t="shared" si="10"/>
        <v>114.69351344462835</v>
      </c>
      <c r="R58" s="8">
        <f t="shared" si="11"/>
        <v>0</v>
      </c>
      <c r="S58" s="8">
        <f t="shared" si="12"/>
        <v>114.69351344462835</v>
      </c>
      <c r="T58" s="38">
        <v>-134.89749964175684</v>
      </c>
      <c r="U58" s="39">
        <f t="shared" si="13"/>
        <v>-20.203986197128486</v>
      </c>
    </row>
    <row r="59" spans="1:21" s="35" customFormat="1" ht="13.2" customHeight="1" x14ac:dyDescent="0.3">
      <c r="A59" s="3"/>
      <c r="B59" s="2" t="s">
        <v>90</v>
      </c>
      <c r="C59" s="2" t="s">
        <v>91</v>
      </c>
      <c r="D59" s="3">
        <v>77</v>
      </c>
      <c r="E59" s="3" t="s">
        <v>234</v>
      </c>
      <c r="F59" s="3" t="s">
        <v>177</v>
      </c>
      <c r="G59" s="3" t="s">
        <v>178</v>
      </c>
      <c r="H59" s="3">
        <v>1.2</v>
      </c>
      <c r="I59" s="4"/>
      <c r="J59" s="5">
        <v>4130</v>
      </c>
      <c r="K59" s="6">
        <v>519.73579331732572</v>
      </c>
      <c r="L59" s="3">
        <v>200</v>
      </c>
      <c r="M59" s="5">
        <v>4449.7357933173262</v>
      </c>
      <c r="N59" s="5">
        <f t="shared" si="8"/>
        <v>0</v>
      </c>
      <c r="O59" s="7">
        <f t="shared" si="9"/>
        <v>1.2</v>
      </c>
      <c r="P59" s="8">
        <f t="shared" si="14"/>
        <v>0</v>
      </c>
      <c r="Q59" s="8">
        <f t="shared" si="10"/>
        <v>114.69351344462835</v>
      </c>
      <c r="R59" s="8">
        <f t="shared" si="11"/>
        <v>0</v>
      </c>
      <c r="S59" s="8">
        <f t="shared" si="12"/>
        <v>114.69351344462835</v>
      </c>
      <c r="T59" s="38">
        <v>4343.2478037531637</v>
      </c>
      <c r="U59" s="39">
        <f t="shared" si="13"/>
        <v>4457.9413171977922</v>
      </c>
    </row>
    <row r="60" spans="1:21" s="35" customFormat="1" ht="13.2" customHeight="1" x14ac:dyDescent="0.3">
      <c r="A60" s="3"/>
      <c r="B60" s="2" t="s">
        <v>93</v>
      </c>
      <c r="C60" s="2" t="s">
        <v>94</v>
      </c>
      <c r="D60" s="3">
        <v>13</v>
      </c>
      <c r="E60" s="3" t="s">
        <v>239</v>
      </c>
      <c r="F60" s="3" t="s">
        <v>177</v>
      </c>
      <c r="G60" s="3" t="s">
        <v>306</v>
      </c>
      <c r="H60" s="3">
        <v>1.2</v>
      </c>
      <c r="I60" s="4"/>
      <c r="J60" s="5">
        <v>0</v>
      </c>
      <c r="K60" s="6">
        <v>519.73579331732572</v>
      </c>
      <c r="L60" s="3">
        <v>520</v>
      </c>
      <c r="M60" s="5">
        <v>-0.26420668267428482</v>
      </c>
      <c r="N60" s="5">
        <f t="shared" si="8"/>
        <v>0</v>
      </c>
      <c r="O60" s="7">
        <f t="shared" si="9"/>
        <v>0.79200000000000004</v>
      </c>
      <c r="P60" s="8">
        <f t="shared" si="14"/>
        <v>0</v>
      </c>
      <c r="Q60" s="8">
        <f t="shared" si="10"/>
        <v>75.697718873454718</v>
      </c>
      <c r="R60" s="8">
        <f t="shared" si="11"/>
        <v>0</v>
      </c>
      <c r="S60" s="8">
        <f t="shared" si="12"/>
        <v>75.697718873454718</v>
      </c>
      <c r="T60" s="38">
        <v>-106.75219624683632</v>
      </c>
      <c r="U60" s="39">
        <f t="shared" si="13"/>
        <v>-31.054477373381602</v>
      </c>
    </row>
    <row r="61" spans="1:21" s="35" customFormat="1" ht="13.2" customHeight="1" x14ac:dyDescent="0.3">
      <c r="A61" s="3"/>
      <c r="B61" s="2" t="s">
        <v>93</v>
      </c>
      <c r="C61" s="2" t="s">
        <v>95</v>
      </c>
      <c r="D61" s="3">
        <v>84</v>
      </c>
      <c r="E61" s="3" t="s">
        <v>240</v>
      </c>
      <c r="F61" s="3" t="s">
        <v>177</v>
      </c>
      <c r="G61" s="3" t="s">
        <v>181</v>
      </c>
      <c r="H61" s="3">
        <v>1.2</v>
      </c>
      <c r="I61" s="4"/>
      <c r="J61" s="5">
        <v>0</v>
      </c>
      <c r="K61" s="6">
        <v>685.23157254732939</v>
      </c>
      <c r="L61" s="3"/>
      <c r="M61" s="5">
        <v>685.23157254732939</v>
      </c>
      <c r="N61" s="5">
        <f t="shared" si="8"/>
        <v>0</v>
      </c>
      <c r="O61" s="7">
        <f t="shared" si="9"/>
        <v>0.79200000000000004</v>
      </c>
      <c r="P61" s="8">
        <f t="shared" si="14"/>
        <v>0</v>
      </c>
      <c r="Q61" s="8">
        <f t="shared" si="10"/>
        <v>75.697718873454718</v>
      </c>
      <c r="R61" s="8">
        <f t="shared" si="11"/>
        <v>0</v>
      </c>
      <c r="S61" s="8">
        <f t="shared" si="12"/>
        <v>75.697718873454718</v>
      </c>
      <c r="T61" s="38">
        <v>281.64739803330929</v>
      </c>
      <c r="U61" s="39">
        <f t="shared" si="13"/>
        <v>357.34511690676402</v>
      </c>
    </row>
    <row r="62" spans="1:21" s="35" customFormat="1" ht="13.2" customHeight="1" x14ac:dyDescent="0.3">
      <c r="A62" s="3"/>
      <c r="B62" s="2" t="s">
        <v>96</v>
      </c>
      <c r="C62" s="2" t="s">
        <v>97</v>
      </c>
      <c r="D62" s="3">
        <v>29</v>
      </c>
      <c r="E62" s="3" t="s">
        <v>241</v>
      </c>
      <c r="F62" s="3" t="s">
        <v>177</v>
      </c>
      <c r="G62" s="3" t="s">
        <v>178</v>
      </c>
      <c r="H62" s="3">
        <v>1.2</v>
      </c>
      <c r="I62" s="4"/>
      <c r="J62" s="5">
        <v>0</v>
      </c>
      <c r="K62" s="6">
        <v>573.94371410940494</v>
      </c>
      <c r="L62" s="3">
        <v>574</v>
      </c>
      <c r="M62" s="5">
        <v>-5.6285890595063393E-2</v>
      </c>
      <c r="N62" s="5">
        <f t="shared" si="8"/>
        <v>0</v>
      </c>
      <c r="O62" s="7">
        <f t="shared" si="9"/>
        <v>1.2</v>
      </c>
      <c r="P62" s="8">
        <f t="shared" si="14"/>
        <v>0</v>
      </c>
      <c r="Q62" s="8">
        <f t="shared" si="10"/>
        <v>114.69351344462835</v>
      </c>
      <c r="R62" s="8">
        <f t="shared" si="11"/>
        <v>0</v>
      </c>
      <c r="S62" s="8">
        <f t="shared" si="12"/>
        <v>114.69351344462835</v>
      </c>
      <c r="T62" s="38">
        <v>-134.89749964175684</v>
      </c>
      <c r="U62" s="39">
        <f t="shared" si="13"/>
        <v>-20.203986197128486</v>
      </c>
    </row>
    <row r="63" spans="1:21" s="35" customFormat="1" ht="13.2" customHeight="1" x14ac:dyDescent="0.3">
      <c r="A63" s="3"/>
      <c r="B63" s="2" t="s">
        <v>98</v>
      </c>
      <c r="C63" s="2" t="s">
        <v>99</v>
      </c>
      <c r="D63" s="3">
        <v>93</v>
      </c>
      <c r="E63" s="3" t="s">
        <v>242</v>
      </c>
      <c r="F63" s="3" t="s">
        <v>177</v>
      </c>
      <c r="G63" s="3" t="s">
        <v>178</v>
      </c>
      <c r="H63" s="3">
        <v>1.2</v>
      </c>
      <c r="I63" s="4"/>
      <c r="J63" s="5">
        <v>188</v>
      </c>
      <c r="K63" s="6">
        <v>465.52787252524655</v>
      </c>
      <c r="L63" s="3">
        <v>654</v>
      </c>
      <c r="M63" s="5">
        <v>-0.47212747475350625</v>
      </c>
      <c r="N63" s="5">
        <f t="shared" si="8"/>
        <v>0</v>
      </c>
      <c r="O63" s="7">
        <f t="shared" si="9"/>
        <v>1.2</v>
      </c>
      <c r="P63" s="8">
        <f t="shared" si="14"/>
        <v>0</v>
      </c>
      <c r="Q63" s="8">
        <f t="shared" si="10"/>
        <v>114.69351344462835</v>
      </c>
      <c r="R63" s="8">
        <f t="shared" si="11"/>
        <v>0</v>
      </c>
      <c r="S63" s="8">
        <f t="shared" si="12"/>
        <v>114.69351344462835</v>
      </c>
      <c r="T63" s="38">
        <v>-78.606892851915802</v>
      </c>
      <c r="U63" s="39">
        <f t="shared" si="13"/>
        <v>36.086620592712549</v>
      </c>
    </row>
    <row r="64" spans="1:21" s="35" customFormat="1" ht="13.2" customHeight="1" x14ac:dyDescent="0.3">
      <c r="A64" s="3"/>
      <c r="B64" s="2" t="s">
        <v>100</v>
      </c>
      <c r="C64" s="2" t="s">
        <v>101</v>
      </c>
      <c r="D64" s="3">
        <v>44</v>
      </c>
      <c r="E64" s="3" t="s">
        <v>243</v>
      </c>
      <c r="F64" s="3" t="s">
        <v>177</v>
      </c>
      <c r="G64" s="3" t="s">
        <v>181</v>
      </c>
      <c r="H64" s="3">
        <v>1.2</v>
      </c>
      <c r="I64" s="4"/>
      <c r="J64" s="5">
        <v>1941</v>
      </c>
      <c r="K64" s="6">
        <v>802.97350803120025</v>
      </c>
      <c r="L64" s="3"/>
      <c r="M64" s="5">
        <v>2743.9735080312003</v>
      </c>
      <c r="N64" s="5">
        <f t="shared" si="8"/>
        <v>0</v>
      </c>
      <c r="O64" s="7">
        <f t="shared" si="9"/>
        <v>0.79200000000000004</v>
      </c>
      <c r="P64" s="8">
        <f t="shared" si="14"/>
        <v>0</v>
      </c>
      <c r="Q64" s="8">
        <f t="shared" si="10"/>
        <v>75.697718873454718</v>
      </c>
      <c r="R64" s="8">
        <f t="shared" si="11"/>
        <v>0</v>
      </c>
      <c r="S64" s="8">
        <f t="shared" si="12"/>
        <v>75.697718873454718</v>
      </c>
      <c r="T64" s="38">
        <v>2248.2435476723381</v>
      </c>
      <c r="U64" s="39">
        <f t="shared" si="13"/>
        <v>2323.9412665457926</v>
      </c>
    </row>
    <row r="65" spans="1:21" s="35" customFormat="1" ht="13.2" customHeight="1" x14ac:dyDescent="0.3">
      <c r="A65" s="3"/>
      <c r="B65" s="2" t="s">
        <v>102</v>
      </c>
      <c r="C65" s="2" t="s">
        <v>103</v>
      </c>
      <c r="D65" s="3">
        <v>102</v>
      </c>
      <c r="E65" s="3" t="s">
        <v>244</v>
      </c>
      <c r="F65" s="3" t="s">
        <v>177</v>
      </c>
      <c r="G65" s="3" t="s">
        <v>178</v>
      </c>
      <c r="H65" s="3">
        <v>1.2</v>
      </c>
      <c r="I65" s="4">
        <v>1</v>
      </c>
      <c r="J65" s="5">
        <v>472</v>
      </c>
      <c r="K65" s="6">
        <v>819.37677658806638</v>
      </c>
      <c r="L65" s="3"/>
      <c r="M65" s="5">
        <v>1291.3767765880664</v>
      </c>
      <c r="N65" s="5">
        <f t="shared" si="8"/>
        <v>0</v>
      </c>
      <c r="O65" s="7">
        <f t="shared" si="9"/>
        <v>1.2</v>
      </c>
      <c r="P65" s="8">
        <f t="shared" si="14"/>
        <v>0</v>
      </c>
      <c r="Q65" s="8">
        <f t="shared" si="10"/>
        <v>114.69351344462835</v>
      </c>
      <c r="R65" s="8">
        <f t="shared" si="11"/>
        <v>114.69351344462835</v>
      </c>
      <c r="S65" s="8">
        <f t="shared" si="12"/>
        <v>229.3870268892567</v>
      </c>
      <c r="T65" s="38">
        <v>1169.6494664090378</v>
      </c>
      <c r="U65" s="39">
        <f t="shared" si="13"/>
        <v>1399.0364932982945</v>
      </c>
    </row>
    <row r="66" spans="1:21" s="35" customFormat="1" ht="13.2" customHeight="1" x14ac:dyDescent="0.3">
      <c r="A66" s="3"/>
      <c r="B66" s="2" t="s">
        <v>106</v>
      </c>
      <c r="C66" s="2" t="s">
        <v>107</v>
      </c>
      <c r="D66" s="3" t="s">
        <v>247</v>
      </c>
      <c r="E66" s="3" t="s">
        <v>248</v>
      </c>
      <c r="F66" s="3" t="s">
        <v>177</v>
      </c>
      <c r="G66" s="3" t="s">
        <v>178</v>
      </c>
      <c r="H66" s="3">
        <v>1.2</v>
      </c>
      <c r="I66" s="4"/>
      <c r="J66" s="5">
        <v>1473</v>
      </c>
      <c r="K66" s="6">
        <v>682.35955569356327</v>
      </c>
      <c r="L66" s="3">
        <v>2155</v>
      </c>
      <c r="M66" s="5">
        <v>0.35955569356337946</v>
      </c>
      <c r="N66" s="5">
        <f t="shared" ref="N66:N95" si="15">$A$3/77</f>
        <v>0</v>
      </c>
      <c r="O66" s="7">
        <f t="shared" ref="O66:O95" si="16">IF(G66="R",H66, IF(G66="N",(H66*0.66)))</f>
        <v>1.2</v>
      </c>
      <c r="P66" s="8">
        <f t="shared" si="14"/>
        <v>0</v>
      </c>
      <c r="Q66" s="8">
        <f t="shared" ref="Q66:Q95" si="17">$A$10*O66</f>
        <v>114.69351344462835</v>
      </c>
      <c r="R66" s="8">
        <f t="shared" ref="R66:R95" si="18">I66*Q66</f>
        <v>0</v>
      </c>
      <c r="S66" s="8">
        <f t="shared" ref="S66:S95" si="19">(O66*$A$10)+P66+R66</f>
        <v>114.69351344462835</v>
      </c>
      <c r="T66" s="38">
        <v>-191.18810643159776</v>
      </c>
      <c r="U66" s="39">
        <f t="shared" ref="U66:U95" si="20">S66+T66</f>
        <v>-76.494592986969408</v>
      </c>
    </row>
    <row r="67" spans="1:21" s="35" customFormat="1" ht="13.2" customHeight="1" x14ac:dyDescent="0.3">
      <c r="A67" s="3"/>
      <c r="B67" s="2" t="s">
        <v>108</v>
      </c>
      <c r="C67" s="2" t="s">
        <v>109</v>
      </c>
      <c r="D67" s="3">
        <v>17</v>
      </c>
      <c r="E67" s="3" t="s">
        <v>249</v>
      </c>
      <c r="F67" s="3" t="s">
        <v>177</v>
      </c>
      <c r="G67" s="3" t="s">
        <v>178</v>
      </c>
      <c r="H67" s="3">
        <v>1.2</v>
      </c>
      <c r="I67" s="22"/>
      <c r="J67" s="5">
        <v>286</v>
      </c>
      <c r="K67" s="6">
        <v>1307.2480637167791</v>
      </c>
      <c r="L67" s="3">
        <v>1307</v>
      </c>
      <c r="M67" s="5">
        <v>40.248063716779143</v>
      </c>
      <c r="N67" s="5">
        <f t="shared" si="15"/>
        <v>0</v>
      </c>
      <c r="O67" s="7">
        <f t="shared" si="16"/>
        <v>1.2</v>
      </c>
      <c r="P67" s="8">
        <f t="shared" si="14"/>
        <v>0</v>
      </c>
      <c r="Q67" s="8">
        <f t="shared" si="17"/>
        <v>114.69351344462835</v>
      </c>
      <c r="R67" s="8">
        <f t="shared" si="18"/>
        <v>0</v>
      </c>
      <c r="S67" s="8">
        <f t="shared" si="19"/>
        <v>114.69351344462835</v>
      </c>
      <c r="T67" s="38">
        <v>-776.18810643159782</v>
      </c>
      <c r="U67" s="39">
        <f t="shared" si="20"/>
        <v>-661.49459298696945</v>
      </c>
    </row>
    <row r="68" spans="1:21" s="35" customFormat="1" ht="13.2" customHeight="1" x14ac:dyDescent="0.3">
      <c r="A68" s="3"/>
      <c r="B68" s="2" t="s">
        <v>110</v>
      </c>
      <c r="C68" s="2" t="s">
        <v>111</v>
      </c>
      <c r="D68" s="3">
        <v>48</v>
      </c>
      <c r="E68" s="3" t="s">
        <v>250</v>
      </c>
      <c r="F68" s="3" t="s">
        <v>177</v>
      </c>
      <c r="G68" s="3" t="s">
        <v>181</v>
      </c>
      <c r="H68" s="3">
        <v>1.2</v>
      </c>
      <c r="I68" s="4"/>
      <c r="J68" s="5">
        <v>0</v>
      </c>
      <c r="K68" s="6">
        <v>959.96275534302833</v>
      </c>
      <c r="L68" s="3">
        <v>960</v>
      </c>
      <c r="M68" s="5">
        <v>-3.724465697166579E-2</v>
      </c>
      <c r="N68" s="5">
        <f t="shared" si="15"/>
        <v>0</v>
      </c>
      <c r="O68" s="7">
        <f t="shared" si="16"/>
        <v>0.79200000000000004</v>
      </c>
      <c r="P68" s="8">
        <f t="shared" si="14"/>
        <v>0</v>
      </c>
      <c r="Q68" s="8">
        <f t="shared" si="17"/>
        <v>75.697718873454718</v>
      </c>
      <c r="R68" s="8">
        <f t="shared" si="18"/>
        <v>0</v>
      </c>
      <c r="S68" s="8">
        <f t="shared" si="19"/>
        <v>75.697718873454718</v>
      </c>
      <c r="T68" s="38">
        <v>-618.6282528089572</v>
      </c>
      <c r="U68" s="39">
        <f t="shared" si="20"/>
        <v>-542.93053393550247</v>
      </c>
    </row>
    <row r="69" spans="1:21" s="35" customFormat="1" ht="13.2" customHeight="1" x14ac:dyDescent="0.3">
      <c r="A69" s="3"/>
      <c r="B69" s="2" t="s">
        <v>112</v>
      </c>
      <c r="C69" s="2" t="s">
        <v>113</v>
      </c>
      <c r="D69" s="3">
        <v>68</v>
      </c>
      <c r="E69" s="3" t="s">
        <v>251</v>
      </c>
      <c r="F69" s="3" t="s">
        <v>177</v>
      </c>
      <c r="G69" s="3" t="s">
        <v>181</v>
      </c>
      <c r="H69" s="3">
        <v>1.2</v>
      </c>
      <c r="I69" s="4"/>
      <c r="J69" s="5">
        <v>329</v>
      </c>
      <c r="K69" s="6">
        <v>567.4896370634583</v>
      </c>
      <c r="L69" s="3">
        <v>896</v>
      </c>
      <c r="M69" s="5">
        <v>0.4896370634583036</v>
      </c>
      <c r="N69" s="5">
        <f t="shared" si="15"/>
        <v>0</v>
      </c>
      <c r="O69" s="7">
        <f t="shared" si="16"/>
        <v>0.79200000000000004</v>
      </c>
      <c r="P69" s="8">
        <f t="shared" si="14"/>
        <v>0</v>
      </c>
      <c r="Q69" s="8">
        <f t="shared" si="17"/>
        <v>75.697718873454718</v>
      </c>
      <c r="R69" s="8">
        <f t="shared" si="18"/>
        <v>0</v>
      </c>
      <c r="S69" s="8">
        <f t="shared" si="19"/>
        <v>75.697718873454718</v>
      </c>
      <c r="T69" s="38">
        <v>-310.94875160571939</v>
      </c>
      <c r="U69" s="39">
        <f t="shared" si="20"/>
        <v>-235.25103273226466</v>
      </c>
    </row>
    <row r="70" spans="1:21" s="35" customFormat="1" ht="13.2" customHeight="1" x14ac:dyDescent="0.3">
      <c r="A70" s="13"/>
      <c r="B70" s="12" t="s">
        <v>114</v>
      </c>
      <c r="C70" s="12" t="s">
        <v>291</v>
      </c>
      <c r="D70" s="13">
        <v>94</v>
      </c>
      <c r="E70" s="13" t="s">
        <v>252</v>
      </c>
      <c r="F70" s="13" t="s">
        <v>177</v>
      </c>
      <c r="G70" s="13" t="s">
        <v>181</v>
      </c>
      <c r="H70" s="3">
        <v>1.2</v>
      </c>
      <c r="I70" s="14"/>
      <c r="J70" s="21">
        <v>0</v>
      </c>
      <c r="K70" s="15">
        <v>96.521895127974545</v>
      </c>
      <c r="L70" s="13">
        <v>97</v>
      </c>
      <c r="M70" s="21">
        <v>0</v>
      </c>
      <c r="N70" s="5">
        <f t="shared" si="15"/>
        <v>0</v>
      </c>
      <c r="O70" s="17">
        <f t="shared" si="16"/>
        <v>0.79200000000000004</v>
      </c>
      <c r="P70" s="18">
        <f t="shared" si="14"/>
        <v>0</v>
      </c>
      <c r="Q70" s="18">
        <f t="shared" si="17"/>
        <v>75.697718873454718</v>
      </c>
      <c r="R70" s="18">
        <f t="shared" si="18"/>
        <v>0</v>
      </c>
      <c r="S70" s="8">
        <f t="shared" si="19"/>
        <v>75.697718873454718</v>
      </c>
      <c r="T70" s="40">
        <v>57.144754710191393</v>
      </c>
      <c r="U70" s="41">
        <f t="shared" si="20"/>
        <v>132.8424735836461</v>
      </c>
    </row>
    <row r="71" spans="1:21" s="35" customFormat="1" ht="13.2" customHeight="1" x14ac:dyDescent="0.3">
      <c r="A71" s="3"/>
      <c r="B71" s="2" t="s">
        <v>115</v>
      </c>
      <c r="C71" s="2" t="s">
        <v>116</v>
      </c>
      <c r="D71" s="3">
        <v>85</v>
      </c>
      <c r="E71" s="3" t="s">
        <v>256</v>
      </c>
      <c r="F71" s="3" t="s">
        <v>177</v>
      </c>
      <c r="G71" s="3" t="s">
        <v>178</v>
      </c>
      <c r="H71" s="3">
        <v>1.2</v>
      </c>
      <c r="I71" s="4"/>
      <c r="J71" s="5">
        <v>4326</v>
      </c>
      <c r="K71" s="6">
        <v>357.11203094108816</v>
      </c>
      <c r="L71" s="3"/>
      <c r="M71" s="5">
        <v>4683.1120309410881</v>
      </c>
      <c r="N71" s="5">
        <f t="shared" si="15"/>
        <v>0</v>
      </c>
      <c r="O71" s="7">
        <f t="shared" si="16"/>
        <v>1.2</v>
      </c>
      <c r="P71" s="8">
        <f t="shared" si="14"/>
        <v>0</v>
      </c>
      <c r="Q71" s="8">
        <f t="shared" si="17"/>
        <v>114.69351344462835</v>
      </c>
      <c r="R71" s="8">
        <f t="shared" si="18"/>
        <v>0</v>
      </c>
      <c r="S71" s="8">
        <f t="shared" si="19"/>
        <v>114.69351344462835</v>
      </c>
      <c r="T71" s="38">
        <v>4661.6837139379249</v>
      </c>
      <c r="U71" s="39">
        <f t="shared" si="20"/>
        <v>4776.3772273825534</v>
      </c>
    </row>
    <row r="72" spans="1:21" s="35" customFormat="1" ht="13.2" customHeight="1" x14ac:dyDescent="0.3">
      <c r="A72" s="3"/>
      <c r="B72" s="2" t="s">
        <v>117</v>
      </c>
      <c r="C72" s="2" t="s">
        <v>118</v>
      </c>
      <c r="D72" s="3">
        <v>12</v>
      </c>
      <c r="E72" s="3" t="s">
        <v>257</v>
      </c>
      <c r="F72" s="3" t="s">
        <v>177</v>
      </c>
      <c r="G72" s="3" t="s">
        <v>178</v>
      </c>
      <c r="H72" s="3">
        <v>1.2</v>
      </c>
      <c r="I72" s="4"/>
      <c r="J72" s="5">
        <v>759</v>
      </c>
      <c r="K72" s="6">
        <v>682.35955569356327</v>
      </c>
      <c r="L72" s="3"/>
      <c r="M72" s="5">
        <v>1441.3595556935634</v>
      </c>
      <c r="N72" s="5">
        <f t="shared" si="15"/>
        <v>0</v>
      </c>
      <c r="O72" s="7">
        <f t="shared" si="16"/>
        <v>1.2</v>
      </c>
      <c r="P72" s="8">
        <f t="shared" si="14"/>
        <v>0</v>
      </c>
      <c r="Q72" s="8">
        <f t="shared" si="17"/>
        <v>114.69351344462835</v>
      </c>
      <c r="R72" s="8">
        <f t="shared" si="18"/>
        <v>0</v>
      </c>
      <c r="S72" s="8">
        <f t="shared" si="19"/>
        <v>114.69351344462835</v>
      </c>
      <c r="T72" s="38">
        <v>1249.8118935684022</v>
      </c>
      <c r="U72" s="39">
        <f t="shared" si="20"/>
        <v>1364.5054070130304</v>
      </c>
    </row>
    <row r="73" spans="1:21" s="35" customFormat="1" ht="13.2" customHeight="1" x14ac:dyDescent="0.3">
      <c r="A73" s="3"/>
      <c r="B73" s="2" t="s">
        <v>117</v>
      </c>
      <c r="C73" s="2" t="s">
        <v>119</v>
      </c>
      <c r="D73" s="3">
        <v>30</v>
      </c>
      <c r="E73" s="3" t="s">
        <v>258</v>
      </c>
      <c r="F73" s="3" t="s">
        <v>177</v>
      </c>
      <c r="G73" s="3" t="s">
        <v>178</v>
      </c>
      <c r="H73" s="3">
        <v>1.2</v>
      </c>
      <c r="I73" s="4"/>
      <c r="J73" s="5">
        <v>1712</v>
      </c>
      <c r="K73" s="6">
        <v>492.63183292128622</v>
      </c>
      <c r="L73" s="3"/>
      <c r="M73" s="5">
        <v>2204.6318329212863</v>
      </c>
      <c r="N73" s="5">
        <f t="shared" si="15"/>
        <v>0</v>
      </c>
      <c r="O73" s="7">
        <f t="shared" si="16"/>
        <v>1.2</v>
      </c>
      <c r="P73" s="8">
        <f t="shared" si="14"/>
        <v>0</v>
      </c>
      <c r="Q73" s="8">
        <f t="shared" si="17"/>
        <v>114.69351344462835</v>
      </c>
      <c r="R73" s="8">
        <f t="shared" si="18"/>
        <v>0</v>
      </c>
      <c r="S73" s="8">
        <f t="shared" si="19"/>
        <v>114.69351344462835</v>
      </c>
      <c r="T73" s="38">
        <v>2112.3204554506242</v>
      </c>
      <c r="U73" s="39">
        <f t="shared" si="20"/>
        <v>2227.0139688952527</v>
      </c>
    </row>
    <row r="74" spans="1:21" s="35" customFormat="1" ht="13.2" customHeight="1" x14ac:dyDescent="0.3">
      <c r="A74" s="3"/>
      <c r="B74" s="2" t="s">
        <v>117</v>
      </c>
      <c r="C74" s="2" t="s">
        <v>119</v>
      </c>
      <c r="D74" s="3">
        <v>51</v>
      </c>
      <c r="E74" s="3" t="s">
        <v>259</v>
      </c>
      <c r="F74" s="3" t="s">
        <v>177</v>
      </c>
      <c r="G74" s="3" t="s">
        <v>178</v>
      </c>
      <c r="H74" s="3">
        <v>1.2</v>
      </c>
      <c r="I74" s="4"/>
      <c r="J74" s="5">
        <v>2319</v>
      </c>
      <c r="K74" s="6">
        <v>573.94371410940494</v>
      </c>
      <c r="L74" s="3"/>
      <c r="M74" s="5">
        <v>2892.9437141094049</v>
      </c>
      <c r="N74" s="5">
        <f t="shared" si="15"/>
        <v>0</v>
      </c>
      <c r="O74" s="7">
        <f t="shared" si="16"/>
        <v>1.2</v>
      </c>
      <c r="P74" s="8">
        <v>0</v>
      </c>
      <c r="Q74" s="8">
        <f t="shared" si="17"/>
        <v>114.69351344462835</v>
      </c>
      <c r="R74" s="8">
        <f t="shared" si="18"/>
        <v>0</v>
      </c>
      <c r="S74" s="8">
        <f t="shared" si="19"/>
        <v>114.69351344462835</v>
      </c>
      <c r="T74" s="38">
        <v>2758.1025003582431</v>
      </c>
      <c r="U74" s="39">
        <f t="shared" si="20"/>
        <v>2872.7960138028716</v>
      </c>
    </row>
    <row r="75" spans="1:21" s="35" customFormat="1" ht="13.2" customHeight="1" x14ac:dyDescent="0.3">
      <c r="A75" s="3"/>
      <c r="B75" s="2" t="s">
        <v>120</v>
      </c>
      <c r="C75" s="2" t="s">
        <v>121</v>
      </c>
      <c r="D75" s="3">
        <v>49</v>
      </c>
      <c r="E75" s="3" t="s">
        <v>260</v>
      </c>
      <c r="F75" s="3" t="s">
        <v>177</v>
      </c>
      <c r="G75" s="3" t="s">
        <v>181</v>
      </c>
      <c r="H75" s="3">
        <v>1.2</v>
      </c>
      <c r="I75" s="4"/>
      <c r="J75" s="5">
        <v>0</v>
      </c>
      <c r="K75" s="6">
        <v>881</v>
      </c>
      <c r="L75" s="3">
        <v>881</v>
      </c>
      <c r="M75" s="5">
        <v>0.46813168711423714</v>
      </c>
      <c r="N75" s="5">
        <f t="shared" si="15"/>
        <v>0</v>
      </c>
      <c r="O75" s="7">
        <f t="shared" si="16"/>
        <v>0.79200000000000004</v>
      </c>
      <c r="P75" s="8">
        <f t="shared" ref="P75:P95" si="21">IF(F75="dcli",N75,IF(F75="845",$A$24,))</f>
        <v>0</v>
      </c>
      <c r="Q75" s="8">
        <f t="shared" si="17"/>
        <v>75.697718873454718</v>
      </c>
      <c r="R75" s="8">
        <f t="shared" si="18"/>
        <v>0</v>
      </c>
      <c r="S75" s="8">
        <f t="shared" si="19"/>
        <v>75.697718873454718</v>
      </c>
      <c r="T75" s="38">
        <v>-556.22422088119538</v>
      </c>
      <c r="U75" s="39">
        <f t="shared" si="20"/>
        <v>-480.52650200774065</v>
      </c>
    </row>
    <row r="76" spans="1:21" s="35" customFormat="1" ht="13.2" customHeight="1" x14ac:dyDescent="0.3">
      <c r="A76" s="3"/>
      <c r="B76" s="2" t="s">
        <v>122</v>
      </c>
      <c r="C76" s="2" t="s">
        <v>123</v>
      </c>
      <c r="D76" s="3">
        <v>91</v>
      </c>
      <c r="E76" s="3" t="s">
        <v>261</v>
      </c>
      <c r="F76" s="3" t="s">
        <v>177</v>
      </c>
      <c r="G76" s="3" t="s">
        <v>178</v>
      </c>
      <c r="H76" s="3">
        <v>1.2</v>
      </c>
      <c r="I76" s="4"/>
      <c r="J76" s="5">
        <v>6224</v>
      </c>
      <c r="K76" s="6">
        <v>221.59222896089022</v>
      </c>
      <c r="L76" s="3">
        <v>222</v>
      </c>
      <c r="M76" s="5">
        <v>6223.5922289608898</v>
      </c>
      <c r="N76" s="5">
        <f t="shared" si="15"/>
        <v>0</v>
      </c>
      <c r="O76" s="7">
        <f t="shared" si="16"/>
        <v>1.2</v>
      </c>
      <c r="P76" s="8">
        <f t="shared" si="21"/>
        <v>0</v>
      </c>
      <c r="Q76" s="8">
        <f t="shared" si="17"/>
        <v>114.69351344462835</v>
      </c>
      <c r="R76" s="8">
        <f t="shared" si="18"/>
        <v>0</v>
      </c>
      <c r="S76" s="8">
        <f t="shared" si="19"/>
        <v>114.69351344462835</v>
      </c>
      <c r="T76" s="38">
        <v>6273.0469724252262</v>
      </c>
      <c r="U76" s="39">
        <f t="shared" si="20"/>
        <v>6387.7404858698546</v>
      </c>
    </row>
    <row r="77" spans="1:21" s="35" customFormat="1" ht="13.2" customHeight="1" x14ac:dyDescent="0.3">
      <c r="A77" s="3"/>
      <c r="B77" s="2" t="s">
        <v>124</v>
      </c>
      <c r="C77" s="2" t="s">
        <v>125</v>
      </c>
      <c r="D77" s="3">
        <v>23</v>
      </c>
      <c r="E77" s="3" t="s">
        <v>262</v>
      </c>
      <c r="F77" s="3" t="s">
        <v>177</v>
      </c>
      <c r="G77" s="3" t="s">
        <v>178</v>
      </c>
      <c r="H77" s="3">
        <v>1.2</v>
      </c>
      <c r="I77" s="4"/>
      <c r="J77" s="5">
        <v>374</v>
      </c>
      <c r="K77" s="6">
        <v>465.52787252524655</v>
      </c>
      <c r="L77" s="3">
        <v>840</v>
      </c>
      <c r="M77" s="5">
        <v>0</v>
      </c>
      <c r="N77" s="5">
        <f t="shared" si="15"/>
        <v>0</v>
      </c>
      <c r="O77" s="7">
        <f t="shared" si="16"/>
        <v>1.2</v>
      </c>
      <c r="P77" s="8">
        <f t="shared" si="21"/>
        <v>0</v>
      </c>
      <c r="Q77" s="8">
        <f t="shared" si="17"/>
        <v>114.69351344462835</v>
      </c>
      <c r="R77" s="8">
        <f t="shared" si="18"/>
        <v>0</v>
      </c>
      <c r="S77" s="8">
        <f t="shared" si="19"/>
        <v>114.69351344462835</v>
      </c>
      <c r="T77" s="38">
        <v>-78.134765377162296</v>
      </c>
      <c r="U77" s="39">
        <f t="shared" si="20"/>
        <v>36.558748067466055</v>
      </c>
    </row>
    <row r="78" spans="1:21" s="35" customFormat="1" ht="13.2" customHeight="1" x14ac:dyDescent="0.3">
      <c r="A78" s="3"/>
      <c r="B78" s="2" t="s">
        <v>126</v>
      </c>
      <c r="C78" s="2" t="s">
        <v>127</v>
      </c>
      <c r="D78" s="3" t="s">
        <v>263</v>
      </c>
      <c r="E78" s="3" t="s">
        <v>264</v>
      </c>
      <c r="F78" s="3" t="s">
        <v>177</v>
      </c>
      <c r="G78" s="3" t="s">
        <v>178</v>
      </c>
      <c r="H78" s="3">
        <v>1.2</v>
      </c>
      <c r="I78" s="4"/>
      <c r="J78" s="5">
        <v>-3</v>
      </c>
      <c r="K78" s="6">
        <v>519.73579331732572</v>
      </c>
      <c r="L78" s="3">
        <v>330</v>
      </c>
      <c r="M78" s="5">
        <v>186.73579331732572</v>
      </c>
      <c r="N78" s="5">
        <f t="shared" si="15"/>
        <v>0</v>
      </c>
      <c r="O78" s="7">
        <f t="shared" si="16"/>
        <v>1.2</v>
      </c>
      <c r="P78" s="8">
        <f t="shared" si="21"/>
        <v>0</v>
      </c>
      <c r="Q78" s="8">
        <f t="shared" si="17"/>
        <v>114.69351344462835</v>
      </c>
      <c r="R78" s="8">
        <f t="shared" si="18"/>
        <v>0</v>
      </c>
      <c r="S78" s="8">
        <f t="shared" si="19"/>
        <v>114.69351344462835</v>
      </c>
      <c r="T78" s="38">
        <v>80.24780375316368</v>
      </c>
      <c r="U78" s="39">
        <f t="shared" si="20"/>
        <v>194.94131719779205</v>
      </c>
    </row>
    <row r="79" spans="1:21" s="35" customFormat="1" ht="13.2" customHeight="1" x14ac:dyDescent="0.3">
      <c r="A79" s="16"/>
      <c r="B79" s="23" t="s">
        <v>128</v>
      </c>
      <c r="C79" s="23" t="s">
        <v>129</v>
      </c>
      <c r="D79" s="16">
        <v>78</v>
      </c>
      <c r="E79" s="16" t="s">
        <v>265</v>
      </c>
      <c r="F79" s="16" t="s">
        <v>177</v>
      </c>
      <c r="G79" s="16" t="s">
        <v>178</v>
      </c>
      <c r="H79" s="3">
        <v>1.2</v>
      </c>
      <c r="I79" s="24"/>
      <c r="J79" s="15">
        <v>0</v>
      </c>
      <c r="K79" s="15">
        <v>682.35955569356327</v>
      </c>
      <c r="L79" s="16">
        <v>682</v>
      </c>
      <c r="M79" s="15">
        <v>0.35955569356326578</v>
      </c>
      <c r="N79" s="5">
        <f t="shared" si="15"/>
        <v>0</v>
      </c>
      <c r="O79" s="25">
        <f t="shared" si="16"/>
        <v>1.2</v>
      </c>
      <c r="P79" s="26">
        <f t="shared" si="21"/>
        <v>0</v>
      </c>
      <c r="Q79" s="18">
        <f t="shared" si="17"/>
        <v>114.69351344462835</v>
      </c>
      <c r="R79" s="26">
        <f t="shared" si="18"/>
        <v>0</v>
      </c>
      <c r="S79" s="8">
        <f t="shared" si="19"/>
        <v>114.69351344462835</v>
      </c>
      <c r="T79" s="42">
        <v>-191.18810643159787</v>
      </c>
      <c r="U79" s="41">
        <f t="shared" si="20"/>
        <v>-76.494592986969522</v>
      </c>
    </row>
    <row r="80" spans="1:21" s="35" customFormat="1" ht="13.2" customHeight="1" x14ac:dyDescent="0.3">
      <c r="A80" s="3"/>
      <c r="B80" s="2" t="s">
        <v>130</v>
      </c>
      <c r="C80" s="2" t="s">
        <v>131</v>
      </c>
      <c r="D80" s="3">
        <v>92</v>
      </c>
      <c r="E80" s="3" t="s">
        <v>266</v>
      </c>
      <c r="F80" s="3" t="s">
        <v>177</v>
      </c>
      <c r="G80" s="3" t="s">
        <v>178</v>
      </c>
      <c r="H80" s="3">
        <v>1.2</v>
      </c>
      <c r="I80" s="4"/>
      <c r="J80" s="5">
        <v>503</v>
      </c>
      <c r="K80" s="6">
        <v>465.52787252524655</v>
      </c>
      <c r="L80" s="3">
        <v>503</v>
      </c>
      <c r="M80" s="5">
        <v>465.52787252524649</v>
      </c>
      <c r="N80" s="5">
        <f t="shared" si="15"/>
        <v>0</v>
      </c>
      <c r="O80" s="7">
        <f t="shared" si="16"/>
        <v>1.2</v>
      </c>
      <c r="P80" s="8">
        <f t="shared" si="21"/>
        <v>0</v>
      </c>
      <c r="Q80" s="8">
        <f t="shared" si="17"/>
        <v>114.69351344462835</v>
      </c>
      <c r="R80" s="8">
        <f t="shared" si="18"/>
        <v>0</v>
      </c>
      <c r="S80" s="8">
        <f t="shared" si="19"/>
        <v>114.69351344462835</v>
      </c>
      <c r="T80" s="38">
        <v>387.3931071480842</v>
      </c>
      <c r="U80" s="39">
        <f t="shared" si="20"/>
        <v>502.08662059271256</v>
      </c>
    </row>
    <row r="81" spans="1:21" s="35" customFormat="1" ht="13.2" customHeight="1" x14ac:dyDescent="0.3">
      <c r="A81" s="3"/>
      <c r="B81" s="2" t="s">
        <v>132</v>
      </c>
      <c r="C81" s="2" t="s">
        <v>133</v>
      </c>
      <c r="D81" s="3">
        <v>71</v>
      </c>
      <c r="E81" s="3" t="s">
        <v>267</v>
      </c>
      <c r="F81" s="3" t="s">
        <v>177</v>
      </c>
      <c r="G81" s="3" t="s">
        <v>181</v>
      </c>
      <c r="H81" s="3">
        <v>1.2</v>
      </c>
      <c r="I81" s="4"/>
      <c r="J81" s="5">
        <v>667</v>
      </c>
      <c r="K81" s="6">
        <v>606.7369488914153</v>
      </c>
      <c r="L81" s="3">
        <v>700</v>
      </c>
      <c r="M81" s="5">
        <v>573.7369488914153</v>
      </c>
      <c r="N81" s="5">
        <f t="shared" si="15"/>
        <v>0</v>
      </c>
      <c r="O81" s="7">
        <f t="shared" si="16"/>
        <v>0.79200000000000004</v>
      </c>
      <c r="P81" s="8">
        <f t="shared" si="21"/>
        <v>0</v>
      </c>
      <c r="Q81" s="8">
        <f t="shared" si="17"/>
        <v>75.697718873454718</v>
      </c>
      <c r="R81" s="8">
        <f t="shared" si="18"/>
        <v>0</v>
      </c>
      <c r="S81" s="8">
        <f t="shared" si="19"/>
        <v>75.697718873454718</v>
      </c>
      <c r="T81" s="38">
        <v>231.58329827395687</v>
      </c>
      <c r="U81" s="39">
        <f t="shared" si="20"/>
        <v>307.2810171474116</v>
      </c>
    </row>
    <row r="82" spans="1:21" s="35" customFormat="1" ht="13.2" customHeight="1" x14ac:dyDescent="0.3">
      <c r="A82" s="3"/>
      <c r="B82" s="2" t="s">
        <v>135</v>
      </c>
      <c r="C82" s="2" t="s">
        <v>136</v>
      </c>
      <c r="D82" s="3">
        <v>95</v>
      </c>
      <c r="E82" s="3" t="s">
        <v>269</v>
      </c>
      <c r="F82" s="3" t="s">
        <v>177</v>
      </c>
      <c r="G82" s="3" t="s">
        <v>178</v>
      </c>
      <c r="H82" s="3">
        <v>1.2</v>
      </c>
      <c r="I82" s="4">
        <v>1</v>
      </c>
      <c r="J82" s="5">
        <v>0</v>
      </c>
      <c r="K82" s="6">
        <v>1307.2480637167791</v>
      </c>
      <c r="L82" s="3">
        <v>1307</v>
      </c>
      <c r="M82" s="5">
        <v>0.24806371677914285</v>
      </c>
      <c r="N82" s="5">
        <f t="shared" si="15"/>
        <v>0</v>
      </c>
      <c r="O82" s="7">
        <f t="shared" si="16"/>
        <v>1.2</v>
      </c>
      <c r="P82" s="8">
        <f t="shared" si="21"/>
        <v>0</v>
      </c>
      <c r="Q82" s="8">
        <f t="shared" si="17"/>
        <v>114.69351344462835</v>
      </c>
      <c r="R82" s="8">
        <f t="shared" si="18"/>
        <v>114.69351344462835</v>
      </c>
      <c r="S82" s="8">
        <f t="shared" si="19"/>
        <v>229.3870268892567</v>
      </c>
      <c r="T82" s="38">
        <v>-376.65826414524702</v>
      </c>
      <c r="U82" s="39">
        <f t="shared" si="20"/>
        <v>-147.27123725599031</v>
      </c>
    </row>
    <row r="83" spans="1:21" s="35" customFormat="1" ht="13.2" customHeight="1" x14ac:dyDescent="0.3">
      <c r="A83" s="3"/>
      <c r="B83" s="2" t="s">
        <v>137</v>
      </c>
      <c r="C83" s="2" t="s">
        <v>138</v>
      </c>
      <c r="D83" s="3">
        <v>34</v>
      </c>
      <c r="E83" s="3" t="s">
        <v>270</v>
      </c>
      <c r="F83" s="3" t="s">
        <v>177</v>
      </c>
      <c r="G83" s="3" t="s">
        <v>178</v>
      </c>
      <c r="H83" s="3">
        <v>1.2</v>
      </c>
      <c r="I83" s="4"/>
      <c r="J83" s="5">
        <v>0</v>
      </c>
      <c r="K83" s="6">
        <v>573.94371410940494</v>
      </c>
      <c r="L83" s="3">
        <v>574</v>
      </c>
      <c r="M83" s="5">
        <v>0</v>
      </c>
      <c r="N83" s="5">
        <f t="shared" si="15"/>
        <v>0</v>
      </c>
      <c r="O83" s="7">
        <f t="shared" si="16"/>
        <v>1.2</v>
      </c>
      <c r="P83" s="8">
        <f t="shared" si="21"/>
        <v>0</v>
      </c>
      <c r="Q83" s="8">
        <f t="shared" si="17"/>
        <v>114.69351344462835</v>
      </c>
      <c r="R83" s="8">
        <f t="shared" si="18"/>
        <v>0</v>
      </c>
      <c r="S83" s="8">
        <f t="shared" si="19"/>
        <v>114.69351344462835</v>
      </c>
      <c r="T83" s="38">
        <v>-134.84121375116177</v>
      </c>
      <c r="U83" s="39">
        <f t="shared" si="20"/>
        <v>-20.147700306533423</v>
      </c>
    </row>
    <row r="84" spans="1:21" s="35" customFormat="1" ht="13.2" customHeight="1" x14ac:dyDescent="0.3">
      <c r="A84" s="3"/>
      <c r="B84" s="2" t="s">
        <v>141</v>
      </c>
      <c r="C84" s="2" t="s">
        <v>142</v>
      </c>
      <c r="D84" s="3" t="s">
        <v>272</v>
      </c>
      <c r="E84" s="3" t="s">
        <v>273</v>
      </c>
      <c r="F84" s="3" t="s">
        <v>177</v>
      </c>
      <c r="G84" s="3" t="s">
        <v>178</v>
      </c>
      <c r="H84" s="3">
        <v>1.2</v>
      </c>
      <c r="I84" s="4"/>
      <c r="J84" s="5">
        <v>0</v>
      </c>
      <c r="K84" s="6">
        <v>546.83975371336533</v>
      </c>
      <c r="L84" s="3">
        <v>500</v>
      </c>
      <c r="M84" s="5">
        <v>46.839753713365326</v>
      </c>
      <c r="N84" s="5">
        <f t="shared" si="15"/>
        <v>0</v>
      </c>
      <c r="O84" s="7">
        <f t="shared" si="16"/>
        <v>1.2</v>
      </c>
      <c r="P84" s="8">
        <f t="shared" si="21"/>
        <v>0</v>
      </c>
      <c r="Q84" s="8">
        <f t="shared" si="17"/>
        <v>114.69351344462835</v>
      </c>
      <c r="R84" s="8">
        <f t="shared" si="18"/>
        <v>0</v>
      </c>
      <c r="S84" s="8">
        <f t="shared" si="19"/>
        <v>114.69351344462835</v>
      </c>
      <c r="T84" s="38">
        <v>-73.824847944296607</v>
      </c>
      <c r="U84" s="39">
        <f t="shared" si="20"/>
        <v>40.868665500331744</v>
      </c>
    </row>
    <row r="85" spans="1:21" s="35" customFormat="1" ht="13.2" customHeight="1" x14ac:dyDescent="0.3">
      <c r="A85" s="3"/>
      <c r="B85" s="2" t="s">
        <v>143</v>
      </c>
      <c r="C85" s="2" t="s">
        <v>92</v>
      </c>
      <c r="D85" s="3">
        <v>26</v>
      </c>
      <c r="E85" s="3" t="s">
        <v>274</v>
      </c>
      <c r="F85" s="3" t="s">
        <v>177</v>
      </c>
      <c r="G85" s="3" t="s">
        <v>178</v>
      </c>
      <c r="H85" s="3">
        <v>1.2</v>
      </c>
      <c r="I85" s="4"/>
      <c r="J85" s="5">
        <v>631</v>
      </c>
      <c r="K85" s="6">
        <v>573.94371410940494</v>
      </c>
      <c r="L85" s="3"/>
      <c r="M85" s="5">
        <v>1204.9437141094049</v>
      </c>
      <c r="N85" s="5">
        <f t="shared" si="15"/>
        <v>0</v>
      </c>
      <c r="O85" s="7">
        <f t="shared" si="16"/>
        <v>1.2</v>
      </c>
      <c r="P85" s="8">
        <f t="shared" si="21"/>
        <v>0</v>
      </c>
      <c r="Q85" s="8">
        <f t="shared" si="17"/>
        <v>114.69351344462835</v>
      </c>
      <c r="R85" s="8">
        <f t="shared" si="18"/>
        <v>0</v>
      </c>
      <c r="S85" s="8">
        <f t="shared" si="19"/>
        <v>114.69351344462835</v>
      </c>
      <c r="T85" s="38">
        <v>1070.1025003582431</v>
      </c>
      <c r="U85" s="39">
        <f t="shared" si="20"/>
        <v>1184.7960138028714</v>
      </c>
    </row>
    <row r="86" spans="1:21" s="35" customFormat="1" ht="13.2" customHeight="1" x14ac:dyDescent="0.3">
      <c r="A86" s="3"/>
      <c r="B86" s="2" t="s">
        <v>144</v>
      </c>
      <c r="C86" s="2" t="s">
        <v>145</v>
      </c>
      <c r="D86" s="3" t="s">
        <v>275</v>
      </c>
      <c r="E86" s="3" t="s">
        <v>276</v>
      </c>
      <c r="F86" s="3" t="s">
        <v>177</v>
      </c>
      <c r="G86" s="3" t="s">
        <v>181</v>
      </c>
      <c r="H86" s="3">
        <v>1.2</v>
      </c>
      <c r="I86" s="4"/>
      <c r="J86" s="5">
        <v>6251</v>
      </c>
      <c r="K86" s="6">
        <v>802.97350803120025</v>
      </c>
      <c r="L86" s="3"/>
      <c r="M86" s="5">
        <v>7053.9735080312003</v>
      </c>
      <c r="N86" s="5">
        <f t="shared" si="15"/>
        <v>0</v>
      </c>
      <c r="O86" s="7">
        <f t="shared" si="16"/>
        <v>0.79200000000000004</v>
      </c>
      <c r="P86" s="8">
        <f t="shared" si="21"/>
        <v>0</v>
      </c>
      <c r="Q86" s="8">
        <f t="shared" si="17"/>
        <v>75.697718873454718</v>
      </c>
      <c r="R86" s="8">
        <f t="shared" si="18"/>
        <v>0</v>
      </c>
      <c r="S86" s="8">
        <f t="shared" si="19"/>
        <v>75.697718873454718</v>
      </c>
      <c r="T86" s="38">
        <v>6558.2435476723376</v>
      </c>
      <c r="U86" s="39">
        <f t="shared" si="20"/>
        <v>6633.9412665457921</v>
      </c>
    </row>
    <row r="87" spans="1:21" s="35" customFormat="1" ht="13.2" customHeight="1" x14ac:dyDescent="0.3">
      <c r="A87" s="3"/>
      <c r="B87" s="2" t="s">
        <v>146</v>
      </c>
      <c r="C87" s="2" t="s">
        <v>147</v>
      </c>
      <c r="D87" s="3">
        <v>100</v>
      </c>
      <c r="E87" s="3" t="s">
        <v>277</v>
      </c>
      <c r="F87" s="3" t="s">
        <v>177</v>
      </c>
      <c r="G87" s="3" t="s">
        <v>178</v>
      </c>
      <c r="H87" s="3">
        <v>1.2</v>
      </c>
      <c r="I87" s="4">
        <v>3</v>
      </c>
      <c r="J87" s="5">
        <v>209</v>
      </c>
      <c r="K87" s="6">
        <v>2557.0250797632111</v>
      </c>
      <c r="L87" s="3"/>
      <c r="M87" s="5">
        <v>2766.0250797632111</v>
      </c>
      <c r="N87" s="5">
        <f t="shared" si="15"/>
        <v>0</v>
      </c>
      <c r="O87" s="7">
        <f t="shared" si="16"/>
        <v>1.2</v>
      </c>
      <c r="P87" s="8">
        <f t="shared" si="21"/>
        <v>0</v>
      </c>
      <c r="Q87" s="8">
        <f t="shared" si="17"/>
        <v>114.69351344462835</v>
      </c>
      <c r="R87" s="8">
        <f t="shared" si="18"/>
        <v>344.08054033388504</v>
      </c>
      <c r="S87" s="8">
        <f t="shared" si="19"/>
        <v>458.77405377851341</v>
      </c>
      <c r="T87" s="38">
        <v>2018.4014204274547</v>
      </c>
      <c r="U87" s="39">
        <f t="shared" si="20"/>
        <v>2477.1754742059679</v>
      </c>
    </row>
    <row r="88" spans="1:21" s="35" customFormat="1" ht="13.2" customHeight="1" x14ac:dyDescent="0.3">
      <c r="A88" s="3"/>
      <c r="B88" s="2" t="s">
        <v>153</v>
      </c>
      <c r="C88" s="2"/>
      <c r="D88" s="3">
        <v>81</v>
      </c>
      <c r="E88" s="3" t="s">
        <v>282</v>
      </c>
      <c r="F88" s="3" t="s">
        <v>177</v>
      </c>
      <c r="G88" s="3" t="s">
        <v>178</v>
      </c>
      <c r="H88" s="3">
        <v>1.2</v>
      </c>
      <c r="I88" s="4"/>
      <c r="J88" s="5">
        <v>0</v>
      </c>
      <c r="K88" s="6">
        <v>465.52787252524655</v>
      </c>
      <c r="L88" s="3">
        <v>466</v>
      </c>
      <c r="M88" s="5">
        <v>-0.47212747475344941</v>
      </c>
      <c r="N88" s="5">
        <f t="shared" si="15"/>
        <v>0</v>
      </c>
      <c r="O88" s="7">
        <f t="shared" si="16"/>
        <v>1.2</v>
      </c>
      <c r="P88" s="8">
        <f t="shared" si="21"/>
        <v>0</v>
      </c>
      <c r="Q88" s="8">
        <f t="shared" si="17"/>
        <v>114.69351344462835</v>
      </c>
      <c r="R88" s="8">
        <f t="shared" si="18"/>
        <v>0</v>
      </c>
      <c r="S88" s="8">
        <f t="shared" si="19"/>
        <v>114.69351344462835</v>
      </c>
      <c r="T88" s="38">
        <v>-78.606892851915745</v>
      </c>
      <c r="U88" s="39">
        <f t="shared" si="20"/>
        <v>36.086620592712606</v>
      </c>
    </row>
    <row r="89" spans="1:21" s="35" customFormat="1" ht="13.2" customHeight="1" x14ac:dyDescent="0.3">
      <c r="A89" s="3"/>
      <c r="B89" s="2" t="s">
        <v>154</v>
      </c>
      <c r="C89" s="2" t="s">
        <v>155</v>
      </c>
      <c r="D89" s="3">
        <v>37</v>
      </c>
      <c r="E89" s="3" t="s">
        <v>283</v>
      </c>
      <c r="F89" s="3" t="s">
        <v>177</v>
      </c>
      <c r="G89" s="3" t="s">
        <v>181</v>
      </c>
      <c r="H89" s="3">
        <v>1.2</v>
      </c>
      <c r="I89" s="4"/>
      <c r="J89" s="5">
        <v>0</v>
      </c>
      <c r="K89" s="6">
        <v>959.96275534302833</v>
      </c>
      <c r="L89" s="3">
        <v>960</v>
      </c>
      <c r="M89" s="5">
        <v>-3.724465697166579E-2</v>
      </c>
      <c r="N89" s="5">
        <f t="shared" si="15"/>
        <v>0</v>
      </c>
      <c r="O89" s="7">
        <f t="shared" si="16"/>
        <v>0.79200000000000004</v>
      </c>
      <c r="P89" s="8">
        <f t="shared" si="21"/>
        <v>0</v>
      </c>
      <c r="Q89" s="8">
        <f t="shared" si="17"/>
        <v>75.697718873454718</v>
      </c>
      <c r="R89" s="8">
        <f t="shared" si="18"/>
        <v>0</v>
      </c>
      <c r="S89" s="8">
        <f t="shared" si="19"/>
        <v>75.697718873454718</v>
      </c>
      <c r="T89" s="38">
        <v>-618.6282528089572</v>
      </c>
      <c r="U89" s="39">
        <f t="shared" si="20"/>
        <v>-542.93053393550247</v>
      </c>
    </row>
    <row r="90" spans="1:21" s="35" customFormat="1" ht="13.2" customHeight="1" x14ac:dyDescent="0.3">
      <c r="A90" s="3"/>
      <c r="B90" s="2" t="s">
        <v>156</v>
      </c>
      <c r="C90" s="2" t="s">
        <v>157</v>
      </c>
      <c r="D90" s="3">
        <v>1</v>
      </c>
      <c r="E90" s="3" t="s">
        <v>284</v>
      </c>
      <c r="F90" s="3" t="s">
        <v>177</v>
      </c>
      <c r="G90" s="3" t="s">
        <v>178</v>
      </c>
      <c r="H90" s="3">
        <v>1.2</v>
      </c>
      <c r="I90" s="22"/>
      <c r="J90" s="5">
        <v>759</v>
      </c>
      <c r="K90" s="6">
        <v>1307.2480637167791</v>
      </c>
      <c r="L90" s="3">
        <v>500</v>
      </c>
      <c r="M90" s="5">
        <v>1566.2480637167791</v>
      </c>
      <c r="N90" s="5">
        <f t="shared" si="15"/>
        <v>0</v>
      </c>
      <c r="O90" s="7">
        <f t="shared" si="16"/>
        <v>1.2</v>
      </c>
      <c r="P90" s="8">
        <f t="shared" si="21"/>
        <v>0</v>
      </c>
      <c r="Q90" s="8">
        <f t="shared" si="17"/>
        <v>114.69351344462835</v>
      </c>
      <c r="R90" s="8">
        <f t="shared" si="18"/>
        <v>0</v>
      </c>
      <c r="S90" s="8">
        <f t="shared" si="19"/>
        <v>114.69351344462835</v>
      </c>
      <c r="T90" s="38">
        <v>749.81189356840218</v>
      </c>
      <c r="U90" s="39">
        <f t="shared" si="20"/>
        <v>864.50540701303055</v>
      </c>
    </row>
    <row r="91" spans="1:21" s="35" customFormat="1" ht="13.2" customHeight="1" x14ac:dyDescent="0.3">
      <c r="A91" s="3"/>
      <c r="B91" s="2" t="s">
        <v>160</v>
      </c>
      <c r="C91" s="2" t="s">
        <v>35</v>
      </c>
      <c r="D91" s="3">
        <v>105</v>
      </c>
      <c r="E91" s="3" t="s">
        <v>286</v>
      </c>
      <c r="F91" s="3" t="s">
        <v>177</v>
      </c>
      <c r="G91" s="3" t="s">
        <v>178</v>
      </c>
      <c r="H91" s="3">
        <v>1.2</v>
      </c>
      <c r="I91" s="4"/>
      <c r="J91" s="5">
        <v>0</v>
      </c>
      <c r="K91" s="6">
        <v>86.072426980692228</v>
      </c>
      <c r="L91" s="3">
        <v>86</v>
      </c>
      <c r="M91" s="5">
        <v>7.2426980692227971E-2</v>
      </c>
      <c r="N91" s="5">
        <f t="shared" si="15"/>
        <v>0</v>
      </c>
      <c r="O91" s="7">
        <f t="shared" si="16"/>
        <v>1.2</v>
      </c>
      <c r="P91" s="8">
        <f t="shared" si="21"/>
        <v>0</v>
      </c>
      <c r="Q91" s="8">
        <f t="shared" si="17"/>
        <v>114.69351344462835</v>
      </c>
      <c r="R91" s="8">
        <f t="shared" si="18"/>
        <v>0</v>
      </c>
      <c r="S91" s="8">
        <f t="shared" si="19"/>
        <v>114.69351344462835</v>
      </c>
      <c r="T91" s="38">
        <v>120.41023091252805</v>
      </c>
      <c r="U91" s="39">
        <f t="shared" si="20"/>
        <v>235.10374435715642</v>
      </c>
    </row>
    <row r="92" spans="1:21" s="35" customFormat="1" ht="13.2" customHeight="1" x14ac:dyDescent="0.3">
      <c r="A92" s="3"/>
      <c r="B92" s="2" t="s">
        <v>161</v>
      </c>
      <c r="C92" s="2" t="s">
        <v>162</v>
      </c>
      <c r="D92" s="3">
        <v>65</v>
      </c>
      <c r="E92" s="3" t="s">
        <v>287</v>
      </c>
      <c r="F92" s="3" t="s">
        <v>177</v>
      </c>
      <c r="G92" s="3" t="s">
        <v>178</v>
      </c>
      <c r="H92" s="3">
        <v>1.2</v>
      </c>
      <c r="I92" s="4"/>
      <c r="J92" s="5">
        <v>0</v>
      </c>
      <c r="K92" s="6">
        <v>302.904110149009</v>
      </c>
      <c r="L92" s="3">
        <v>303</v>
      </c>
      <c r="M92" s="5">
        <v>-9.5889850991000003E-2</v>
      </c>
      <c r="N92" s="5">
        <f t="shared" si="15"/>
        <v>0</v>
      </c>
      <c r="O92" s="7">
        <f t="shared" si="16"/>
        <v>1.2</v>
      </c>
      <c r="P92" s="8">
        <f t="shared" si="21"/>
        <v>0</v>
      </c>
      <c r="Q92" s="8">
        <f t="shared" si="17"/>
        <v>114.69351344462835</v>
      </c>
      <c r="R92" s="8">
        <f t="shared" si="18"/>
        <v>0</v>
      </c>
      <c r="S92" s="8">
        <f t="shared" si="19"/>
        <v>114.69351344462835</v>
      </c>
      <c r="T92" s="38">
        <v>6.829017332845865</v>
      </c>
      <c r="U92" s="39">
        <f t="shared" si="20"/>
        <v>121.52253077747422</v>
      </c>
    </row>
    <row r="93" spans="1:21" s="35" customFormat="1" ht="13.2" customHeight="1" x14ac:dyDescent="0.3">
      <c r="A93" s="3"/>
      <c r="B93" s="2" t="s">
        <v>163</v>
      </c>
      <c r="C93" s="2" t="s">
        <v>164</v>
      </c>
      <c r="D93" s="3">
        <v>38</v>
      </c>
      <c r="E93" s="3" t="s">
        <v>288</v>
      </c>
      <c r="F93" s="3" t="s">
        <v>177</v>
      </c>
      <c r="G93" s="3" t="s">
        <v>181</v>
      </c>
      <c r="H93" s="3">
        <v>1.2</v>
      </c>
      <c r="I93" s="4"/>
      <c r="J93" s="5">
        <v>0</v>
      </c>
      <c r="K93" s="6">
        <v>920.71544351507112</v>
      </c>
      <c r="L93" s="3">
        <v>921</v>
      </c>
      <c r="M93" s="5">
        <v>-0.28455648492888486</v>
      </c>
      <c r="N93" s="5">
        <f t="shared" si="15"/>
        <v>0</v>
      </c>
      <c r="O93" s="7">
        <f t="shared" si="16"/>
        <v>0.79200000000000004</v>
      </c>
      <c r="P93" s="8">
        <f t="shared" si="21"/>
        <v>0</v>
      </c>
      <c r="Q93" s="8">
        <f t="shared" si="17"/>
        <v>75.697718873454718</v>
      </c>
      <c r="R93" s="8">
        <f t="shared" si="18"/>
        <v>0</v>
      </c>
      <c r="S93" s="8">
        <f t="shared" si="19"/>
        <v>75.697718873454718</v>
      </c>
      <c r="T93" s="38">
        <v>-588.16030268863335</v>
      </c>
      <c r="U93" s="39">
        <f t="shared" si="20"/>
        <v>-512.46258381517862</v>
      </c>
    </row>
    <row r="94" spans="1:21" s="35" customFormat="1" ht="13.2" customHeight="1" x14ac:dyDescent="0.3">
      <c r="A94" s="3"/>
      <c r="B94" s="2" t="s">
        <v>165</v>
      </c>
      <c r="C94" s="2" t="s">
        <v>166</v>
      </c>
      <c r="D94" s="3">
        <v>42</v>
      </c>
      <c r="E94" s="3" t="s">
        <v>289</v>
      </c>
      <c r="F94" s="3" t="s">
        <v>177</v>
      </c>
      <c r="G94" s="3" t="s">
        <v>178</v>
      </c>
      <c r="H94" s="3">
        <v>1.2</v>
      </c>
      <c r="I94" s="4">
        <v>1</v>
      </c>
      <c r="J94" s="5">
        <v>329</v>
      </c>
      <c r="K94" s="6">
        <v>765.16885579598716</v>
      </c>
      <c r="L94" s="3"/>
      <c r="M94" s="5">
        <v>1094.1688557959872</v>
      </c>
      <c r="N94" s="5">
        <f t="shared" si="15"/>
        <v>0</v>
      </c>
      <c r="O94" s="7">
        <f t="shared" si="16"/>
        <v>1.2</v>
      </c>
      <c r="P94" s="8">
        <f t="shared" si="21"/>
        <v>0</v>
      </c>
      <c r="Q94" s="8">
        <f t="shared" si="17"/>
        <v>114.69351344462835</v>
      </c>
      <c r="R94" s="8">
        <f t="shared" si="18"/>
        <v>114.69351344462835</v>
      </c>
      <c r="S94" s="8">
        <f t="shared" si="19"/>
        <v>229.3870268892567</v>
      </c>
      <c r="T94" s="38">
        <v>1000.7947698039583</v>
      </c>
      <c r="U94" s="39">
        <f t="shared" si="20"/>
        <v>1230.1817966932149</v>
      </c>
    </row>
    <row r="95" spans="1:21" s="35" customFormat="1" ht="13.2" customHeight="1" x14ac:dyDescent="0.3">
      <c r="A95" s="3"/>
      <c r="B95" s="2" t="s">
        <v>167</v>
      </c>
      <c r="C95" s="2" t="s">
        <v>168</v>
      </c>
      <c r="D95" s="3">
        <v>64</v>
      </c>
      <c r="E95" s="3" t="s">
        <v>290</v>
      </c>
      <c r="F95" s="3" t="s">
        <v>177</v>
      </c>
      <c r="G95" s="3" t="s">
        <v>178</v>
      </c>
      <c r="H95" s="3">
        <v>1.2</v>
      </c>
      <c r="I95" s="4"/>
      <c r="J95" s="5">
        <v>286</v>
      </c>
      <c r="K95" s="6">
        <v>330.00807054504861</v>
      </c>
      <c r="L95" s="3"/>
      <c r="M95" s="5">
        <v>616.00807054504867</v>
      </c>
      <c r="N95" s="5">
        <f t="shared" si="15"/>
        <v>0</v>
      </c>
      <c r="O95" s="7">
        <f t="shared" si="16"/>
        <v>1.2</v>
      </c>
      <c r="P95" s="8">
        <f t="shared" si="21"/>
        <v>0</v>
      </c>
      <c r="Q95" s="8">
        <f t="shared" si="17"/>
        <v>114.69351344462835</v>
      </c>
      <c r="R95" s="8">
        <f t="shared" si="18"/>
        <v>0</v>
      </c>
      <c r="S95" s="8">
        <f t="shared" si="19"/>
        <v>114.69351344462835</v>
      </c>
      <c r="T95" s="38">
        <v>608.75636563538569</v>
      </c>
      <c r="U95" s="39">
        <f t="shared" si="20"/>
        <v>723.44987908001406</v>
      </c>
    </row>
    <row r="96" spans="1:21" x14ac:dyDescent="0.3">
      <c r="A96" s="3"/>
      <c r="B96" s="2"/>
      <c r="C96" s="2"/>
      <c r="D96" s="3"/>
      <c r="E96" s="3"/>
      <c r="F96" s="3"/>
      <c r="G96" s="3"/>
      <c r="H96" s="3"/>
      <c r="I96" s="4"/>
      <c r="J96" s="5"/>
      <c r="K96" s="6"/>
      <c r="L96" s="3"/>
      <c r="M96" s="3"/>
      <c r="N96" s="3"/>
      <c r="O96" s="27">
        <f>SUM(O2:O95)</f>
        <v>94.164000000000144</v>
      </c>
      <c r="P96" s="3"/>
      <c r="Q96" s="5">
        <f>SUM(Q2:Q95)</f>
        <v>8999.9999999999873</v>
      </c>
      <c r="R96" s="5">
        <f>SUM(R2:R95)</f>
        <v>1261.6286478909117</v>
      </c>
      <c r="S96" s="5">
        <f>SUM(S2:S95)</f>
        <v>10261.628647890901</v>
      </c>
      <c r="T96" s="38">
        <f>SUM(T2:T95)</f>
        <v>86176.062310983543</v>
      </c>
      <c r="U96" s="43"/>
    </row>
  </sheetData>
  <sortState ref="A2:U96">
    <sortCondition ref="F12"/>
  </sortState>
  <mergeCells count="1">
    <mergeCell ref="A8:A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DCLI budget</vt:lpstr>
      <vt:lpstr>front-budget</vt:lpstr>
      <vt:lpstr>'DCLI budget'!Print_Titles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Miller</dc:creator>
  <cp:lastModifiedBy>Tys Sniffen</cp:lastModifiedBy>
  <cp:lastPrinted>2016-07-06T04:50:59Z</cp:lastPrinted>
  <dcterms:created xsi:type="dcterms:W3CDTF">2016-03-21T20:33:14Z</dcterms:created>
  <dcterms:modified xsi:type="dcterms:W3CDTF">2016-07-23T15:42:40Z</dcterms:modified>
</cp:coreProperties>
</file>